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اجمالي الوارد و المنصرف" sheetId="9" r:id="rId1"/>
    <sheet name="6" sheetId="1" r:id="rId2"/>
    <sheet name="7" sheetId="2" r:id="rId3"/>
    <sheet name="8" sheetId="3" r:id="rId4"/>
    <sheet name="9" sheetId="4" r:id="rId5"/>
    <sheet name="10" sheetId="5" r:id="rId6"/>
    <sheet name="11" sheetId="7" r:id="rId7"/>
    <sheet name="12" sheetId="8" r:id="rId8"/>
  </sheets>
  <definedNames>
    <definedName name="_xlnm._FilterDatabase" localSheetId="5" hidden="1">'10'!$A$1:$I$106</definedName>
    <definedName name="_xlnm._FilterDatabase" localSheetId="6" hidden="1">'11'!$A$1:$I$35</definedName>
    <definedName name="_xlnm._FilterDatabase" localSheetId="7" hidden="1">'12'!$A$1:$I$30</definedName>
    <definedName name="_xlnm._FilterDatabase" localSheetId="1" hidden="1">'6'!$A$1:$J$1</definedName>
    <definedName name="_xlnm._FilterDatabase" localSheetId="2" hidden="1">'7'!$A$1:$M$117</definedName>
    <definedName name="_xlnm._FilterDatabase" localSheetId="3" hidden="1">'8'!$A$1:$I$116</definedName>
    <definedName name="_xlnm._FilterDatabase" localSheetId="4" hidden="1">'9'!$A$1:$I$117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9" i="9" l="1"/>
  <c r="D40" i="9" s="1"/>
  <c r="D41" i="9" s="1"/>
  <c r="B19" i="9" l="1"/>
  <c r="B18" i="9" l="1"/>
  <c r="C42" i="9" l="1"/>
  <c r="B42" i="9"/>
  <c r="D42" i="9" l="1"/>
  <c r="D2" i="9"/>
  <c r="D3" i="9" s="1"/>
  <c r="D4" i="9" s="1"/>
  <c r="D5" i="9" s="1"/>
  <c r="D6" i="9" s="1"/>
  <c r="D7" i="9" s="1"/>
  <c r="D8" i="9" s="1"/>
  <c r="D9" i="9" s="1"/>
  <c r="D10" i="9" s="1"/>
  <c r="D11" i="9" s="1"/>
  <c r="D12" i="9" s="1"/>
  <c r="D13" i="9" s="1"/>
  <c r="D14" i="9" s="1"/>
  <c r="D15" i="9" s="1"/>
  <c r="D16" i="9" s="1"/>
  <c r="D17" i="9" s="1"/>
  <c r="D18" i="9" s="1"/>
  <c r="D19" i="9" s="1"/>
  <c r="D20" i="9" s="1"/>
  <c r="D21" i="9" s="1"/>
  <c r="D22" i="9" s="1"/>
  <c r="D23" i="9" s="1"/>
  <c r="D24" i="9" s="1"/>
  <c r="D25" i="9" s="1"/>
  <c r="D26" i="9" s="1"/>
  <c r="D27" i="9" s="1"/>
  <c r="D28" i="9" s="1"/>
  <c r="D29" i="9" s="1"/>
  <c r="D30" i="9" s="1"/>
  <c r="D31" i="9" s="1"/>
  <c r="D32" i="9" s="1"/>
  <c r="D33" i="9" s="1"/>
  <c r="D34" i="9" s="1"/>
  <c r="D35" i="9" s="1"/>
  <c r="D36" i="9" s="1"/>
  <c r="D37" i="9" s="1"/>
  <c r="D38" i="9" s="1"/>
  <c r="H16" i="8" l="1"/>
  <c r="C16" i="8" s="1"/>
  <c r="H15" i="8" l="1"/>
  <c r="H14" i="8"/>
  <c r="H13" i="8" l="1"/>
  <c r="H11" i="8"/>
  <c r="H8" i="8" l="1"/>
  <c r="H4" i="8"/>
  <c r="C4" i="8" s="1"/>
  <c r="H3" i="8" l="1"/>
  <c r="H2" i="8"/>
  <c r="H5" i="8" l="1"/>
  <c r="C5" i="8" s="1"/>
  <c r="H6" i="8"/>
  <c r="C6" i="8" s="1"/>
  <c r="H7" i="8"/>
  <c r="C7" i="8" s="1"/>
  <c r="H9" i="8"/>
  <c r="H10" i="8"/>
  <c r="H12" i="8"/>
  <c r="H17" i="8"/>
  <c r="C17" i="8" s="1"/>
  <c r="H18" i="8"/>
  <c r="H19" i="8"/>
  <c r="H20" i="8"/>
  <c r="C20" i="8" s="1"/>
  <c r="H21" i="8"/>
  <c r="H22" i="8"/>
  <c r="H23" i="8"/>
  <c r="C23" i="8" s="1"/>
  <c r="H24" i="8"/>
  <c r="C24" i="8" s="1"/>
  <c r="H25" i="8"/>
  <c r="H26" i="8"/>
  <c r="H27" i="8"/>
  <c r="H28" i="8"/>
  <c r="H29" i="8"/>
  <c r="C2" i="8"/>
  <c r="C21" i="8" l="1"/>
  <c r="C14" i="8"/>
  <c r="C11" i="8"/>
  <c r="C8" i="8"/>
  <c r="H30" i="8"/>
  <c r="H28" i="7"/>
  <c r="H26" i="7"/>
  <c r="H25" i="7"/>
  <c r="C25" i="7" s="1"/>
  <c r="H27" i="7"/>
  <c r="C27" i="7" s="1"/>
  <c r="C28" i="7"/>
  <c r="H29" i="7"/>
  <c r="C29" i="7" s="1"/>
  <c r="H23" i="7"/>
  <c r="C23" i="7" s="1"/>
  <c r="H22" i="7" l="1"/>
  <c r="H21" i="7" l="1"/>
  <c r="H20" i="7"/>
  <c r="H14" i="7" l="1"/>
  <c r="H13" i="7"/>
  <c r="H18" i="7"/>
  <c r="H17" i="7"/>
  <c r="G16" i="7"/>
  <c r="H16" i="7" s="1"/>
  <c r="C16" i="7" s="1"/>
  <c r="C17" i="7"/>
  <c r="H15" i="7"/>
  <c r="C14" i="7" l="1"/>
  <c r="H34" i="7" l="1"/>
  <c r="H12" i="7"/>
  <c r="H33" i="7" l="1"/>
  <c r="H32" i="7"/>
  <c r="H31" i="7"/>
  <c r="H30" i="7"/>
  <c r="H24" i="7"/>
  <c r="C24" i="7" s="1"/>
  <c r="C22" i="7"/>
  <c r="C20" i="7"/>
  <c r="H19" i="7"/>
  <c r="C19" i="7" s="1"/>
  <c r="H11" i="7"/>
  <c r="H10" i="7"/>
  <c r="H9" i="7"/>
  <c r="H8" i="7"/>
  <c r="H7" i="7"/>
  <c r="H6" i="7"/>
  <c r="H5" i="7"/>
  <c r="H4" i="7"/>
  <c r="H3" i="7"/>
  <c r="H2" i="7"/>
  <c r="C3" i="7" l="1"/>
  <c r="H35" i="7"/>
  <c r="H43" i="5"/>
  <c r="H44" i="5"/>
  <c r="H42" i="5"/>
  <c r="H26" i="5" l="1"/>
  <c r="C26" i="5"/>
  <c r="H29" i="5" l="1"/>
  <c r="H39" i="5" l="1"/>
  <c r="H28" i="5" l="1"/>
  <c r="H27" i="5"/>
  <c r="H38" i="5"/>
  <c r="C27" i="5" l="1"/>
  <c r="H4" i="5" l="1"/>
  <c r="H3" i="5"/>
  <c r="H23" i="5" l="1"/>
  <c r="H25" i="5"/>
  <c r="H24" i="5"/>
  <c r="C24" i="5" s="1"/>
  <c r="H21" i="5"/>
  <c r="H19" i="5" l="1"/>
  <c r="H18" i="5"/>
  <c r="H9" i="5"/>
  <c r="H10" i="5"/>
  <c r="H11" i="5"/>
  <c r="H12" i="5"/>
  <c r="H13" i="5"/>
  <c r="H14" i="5"/>
  <c r="H15" i="5"/>
  <c r="H16" i="5"/>
  <c r="H17" i="5"/>
  <c r="H20" i="5"/>
  <c r="H22" i="5"/>
  <c r="E8" i="5"/>
  <c r="H8" i="5" s="1"/>
  <c r="H6" i="5"/>
  <c r="H7" i="5"/>
  <c r="G5" i="5"/>
  <c r="H5" i="5" s="1"/>
  <c r="H74" i="4"/>
  <c r="H75" i="4"/>
  <c r="C74" i="4"/>
  <c r="C9" i="5" l="1"/>
  <c r="C5" i="5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30" i="5" l="1"/>
  <c r="H31" i="5"/>
  <c r="H32" i="5"/>
  <c r="H33" i="5"/>
  <c r="H34" i="5"/>
  <c r="H35" i="5"/>
  <c r="H36" i="5"/>
  <c r="H37" i="5"/>
  <c r="C39" i="5"/>
  <c r="H40" i="5"/>
  <c r="C40" i="5" s="1"/>
  <c r="H41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2" i="5"/>
  <c r="H106" i="5" l="1"/>
  <c r="C30" i="5"/>
  <c r="H72" i="4"/>
  <c r="H73" i="4"/>
  <c r="C72" i="4" l="1"/>
  <c r="H70" i="4"/>
  <c r="H66" i="4" l="1"/>
  <c r="H55" i="4" l="1"/>
  <c r="H53" i="4" l="1"/>
  <c r="H51" i="4" l="1"/>
  <c r="H52" i="4"/>
  <c r="H47" i="4" l="1"/>
  <c r="H42" i="4"/>
  <c r="H39" i="4"/>
  <c r="H22" i="4"/>
  <c r="C22" i="4" s="1"/>
  <c r="H35" i="4" l="1"/>
  <c r="H25" i="4" l="1"/>
  <c r="H8" i="4" l="1"/>
  <c r="H19" i="4" l="1"/>
  <c r="H97" i="3" l="1"/>
  <c r="H96" i="3"/>
  <c r="H102" i="3" l="1"/>
  <c r="E2" i="4" l="1"/>
  <c r="H2" i="4" s="1"/>
  <c r="H3" i="4"/>
  <c r="H4" i="4"/>
  <c r="H5" i="4"/>
  <c r="H6" i="4"/>
  <c r="C6" i="4" s="1"/>
  <c r="H7" i="4"/>
  <c r="H9" i="4"/>
  <c r="H10" i="4"/>
  <c r="H11" i="4"/>
  <c r="H12" i="4"/>
  <c r="H13" i="4"/>
  <c r="H14" i="4"/>
  <c r="H15" i="4"/>
  <c r="H16" i="4"/>
  <c r="H17" i="4"/>
  <c r="H18" i="4"/>
  <c r="H20" i="4"/>
  <c r="H21" i="4"/>
  <c r="H23" i="4"/>
  <c r="H24" i="4"/>
  <c r="H26" i="4"/>
  <c r="H27" i="4"/>
  <c r="H28" i="4"/>
  <c r="H29" i="4"/>
  <c r="H30" i="4"/>
  <c r="H31" i="4"/>
  <c r="H32" i="4"/>
  <c r="H33" i="4"/>
  <c r="H34" i="4"/>
  <c r="H36" i="4"/>
  <c r="H37" i="4"/>
  <c r="H38" i="4"/>
  <c r="H40" i="4"/>
  <c r="H41" i="4"/>
  <c r="C41" i="4" s="1"/>
  <c r="H43" i="4"/>
  <c r="H44" i="4"/>
  <c r="H45" i="4"/>
  <c r="H46" i="4"/>
  <c r="H48" i="4"/>
  <c r="H49" i="4"/>
  <c r="H50" i="4"/>
  <c r="H54" i="4"/>
  <c r="C51" i="4" s="1"/>
  <c r="C55" i="4"/>
  <c r="H56" i="4"/>
  <c r="H57" i="4"/>
  <c r="H58" i="4"/>
  <c r="H59" i="4"/>
  <c r="H60" i="4"/>
  <c r="H61" i="4"/>
  <c r="H62" i="4"/>
  <c r="H63" i="4"/>
  <c r="H64" i="4"/>
  <c r="H65" i="4"/>
  <c r="C66" i="4"/>
  <c r="H67" i="4"/>
  <c r="H68" i="4"/>
  <c r="H69" i="4"/>
  <c r="C70" i="4"/>
  <c r="H71" i="4"/>
  <c r="H76" i="4"/>
  <c r="H77" i="4"/>
  <c r="H78" i="4"/>
  <c r="H79" i="4"/>
  <c r="C56" i="4" l="1"/>
  <c r="C67" i="4"/>
  <c r="C2" i="4"/>
  <c r="C35" i="4"/>
  <c r="C7" i="4"/>
  <c r="C38" i="4"/>
  <c r="C45" i="4"/>
  <c r="C42" i="4"/>
  <c r="C23" i="4"/>
  <c r="H117" i="4"/>
  <c r="H78" i="3" l="1"/>
  <c r="H73" i="3" l="1"/>
  <c r="H67" i="3"/>
  <c r="H84" i="3" l="1"/>
  <c r="H80" i="3" l="1"/>
  <c r="H81" i="3"/>
  <c r="H82" i="3"/>
  <c r="H83" i="3"/>
  <c r="H79" i="3"/>
  <c r="C78" i="3"/>
  <c r="H91" i="3"/>
  <c r="H85" i="3"/>
  <c r="H86" i="3"/>
  <c r="H87" i="3"/>
  <c r="H88" i="3"/>
  <c r="H89" i="3"/>
  <c r="H90" i="3"/>
  <c r="C85" i="3" l="1"/>
  <c r="H68" i="3" l="1"/>
  <c r="H69" i="3"/>
  <c r="H70" i="3"/>
  <c r="H71" i="3"/>
  <c r="H72" i="3"/>
  <c r="H74" i="3"/>
  <c r="H75" i="3"/>
  <c r="H76" i="3"/>
  <c r="H77" i="3"/>
  <c r="H64" i="3"/>
  <c r="H65" i="3"/>
  <c r="H66" i="3"/>
  <c r="H58" i="3" l="1"/>
  <c r="H57" i="3"/>
  <c r="H56" i="3"/>
  <c r="H55" i="3"/>
  <c r="C57" i="3" l="1"/>
  <c r="H63" i="3"/>
  <c r="H61" i="3" l="1"/>
  <c r="H51" i="3" l="1"/>
  <c r="H50" i="3"/>
  <c r="H52" i="3"/>
  <c r="E33" i="3"/>
  <c r="H33" i="3" s="1"/>
  <c r="H34" i="3"/>
  <c r="H31" i="3"/>
  <c r="H32" i="3"/>
  <c r="H35" i="3"/>
  <c r="H36" i="3"/>
  <c r="H37" i="3"/>
  <c r="H38" i="3"/>
  <c r="H39" i="3"/>
  <c r="H30" i="3"/>
  <c r="H23" i="3"/>
  <c r="H24" i="3"/>
  <c r="H25" i="3"/>
  <c r="H26" i="3"/>
  <c r="H27" i="3"/>
  <c r="H28" i="3"/>
  <c r="H29" i="3"/>
  <c r="H40" i="3"/>
  <c r="H41" i="3"/>
  <c r="C30" i="3" l="1"/>
  <c r="H16" i="3" l="1"/>
  <c r="H15" i="3"/>
  <c r="H42" i="3" l="1"/>
  <c r="H43" i="3"/>
  <c r="H44" i="3"/>
  <c r="H45" i="3"/>
  <c r="H46" i="3"/>
  <c r="H47" i="3"/>
  <c r="H48" i="3"/>
  <c r="H49" i="3"/>
  <c r="H53" i="3"/>
  <c r="H54" i="3"/>
  <c r="H59" i="3"/>
  <c r="H60" i="3"/>
  <c r="H18" i="3"/>
  <c r="C39" i="3" l="1"/>
  <c r="H22" i="3"/>
  <c r="G108" i="2" l="1"/>
  <c r="H10" i="3" l="1"/>
  <c r="H2" i="3" l="1"/>
  <c r="C2" i="3"/>
  <c r="H3" i="3"/>
  <c r="H4" i="3"/>
  <c r="H5" i="3"/>
  <c r="H6" i="3"/>
  <c r="H7" i="3"/>
  <c r="H8" i="3"/>
  <c r="H9" i="3"/>
  <c r="H11" i="3"/>
  <c r="H12" i="3"/>
  <c r="H13" i="3"/>
  <c r="H14" i="3"/>
  <c r="H17" i="3"/>
  <c r="H19" i="3"/>
  <c r="H20" i="3"/>
  <c r="H62" i="3"/>
  <c r="C59" i="3" s="1"/>
  <c r="H92" i="3"/>
  <c r="H93" i="3"/>
  <c r="H94" i="3"/>
  <c r="H95" i="3"/>
  <c r="H98" i="3"/>
  <c r="H99" i="3"/>
  <c r="H100" i="3"/>
  <c r="H101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C98" i="3" l="1"/>
  <c r="C91" i="3"/>
  <c r="C8" i="3"/>
  <c r="G94" i="2"/>
  <c r="G79" i="2"/>
  <c r="G80" i="2"/>
  <c r="G107" i="2" l="1"/>
  <c r="G109" i="2"/>
  <c r="G110" i="2"/>
  <c r="G111" i="2"/>
  <c r="G112" i="2"/>
  <c r="G113" i="2"/>
  <c r="G114" i="2"/>
  <c r="G103" i="2"/>
  <c r="G104" i="2"/>
  <c r="G105" i="2"/>
  <c r="G106" i="2"/>
  <c r="G98" i="2"/>
  <c r="C109" i="2" l="1"/>
  <c r="G99" i="2"/>
  <c r="G96" i="2"/>
  <c r="G97" i="2"/>
  <c r="G95" i="2"/>
  <c r="G100" i="2"/>
  <c r="G101" i="2"/>
  <c r="G102" i="2"/>
  <c r="C95" i="2" l="1"/>
  <c r="G83" i="2" l="1"/>
  <c r="G82" i="2"/>
  <c r="G75" i="2" l="1"/>
  <c r="G76" i="2"/>
  <c r="G77" i="2"/>
  <c r="G78" i="2"/>
  <c r="G81" i="2"/>
  <c r="G84" i="2"/>
  <c r="G85" i="2"/>
  <c r="G86" i="2"/>
  <c r="G87" i="2"/>
  <c r="G88" i="2"/>
  <c r="G89" i="2"/>
  <c r="G90" i="2"/>
  <c r="G91" i="2"/>
  <c r="G92" i="2"/>
  <c r="G93" i="2"/>
  <c r="C92" i="2" l="1"/>
  <c r="C75" i="2"/>
  <c r="C81" i="2"/>
  <c r="G66" i="2"/>
  <c r="G67" i="2"/>
  <c r="G68" i="2"/>
  <c r="G69" i="2"/>
  <c r="G70" i="2"/>
  <c r="G64" i="2" l="1"/>
  <c r="G65" i="2"/>
  <c r="G71" i="2"/>
  <c r="G72" i="2"/>
  <c r="G73" i="2"/>
  <c r="G74" i="2"/>
  <c r="C66" i="2" l="1"/>
  <c r="G54" i="2"/>
  <c r="G40" i="2" l="1"/>
  <c r="G49" i="2" l="1"/>
  <c r="G8" i="2" l="1"/>
  <c r="G33" i="2" l="1"/>
  <c r="G6" i="2"/>
  <c r="G7" i="2"/>
  <c r="G9" i="2"/>
  <c r="G10" i="2"/>
  <c r="G11" i="2" l="1"/>
  <c r="G3" i="2"/>
  <c r="G4" i="2"/>
  <c r="G5" i="2"/>
  <c r="G31" i="2"/>
  <c r="G27" i="2"/>
  <c r="G24" i="2"/>
  <c r="G25" i="2"/>
  <c r="G26" i="2"/>
  <c r="G28" i="2"/>
  <c r="G29" i="2"/>
  <c r="G30" i="2"/>
  <c r="G32" i="2"/>
  <c r="G34" i="2"/>
  <c r="G35" i="2"/>
  <c r="G37" i="2"/>
  <c r="G38" i="2"/>
  <c r="G39" i="2"/>
  <c r="G41" i="2"/>
  <c r="G42" i="2"/>
  <c r="G43" i="2"/>
  <c r="G44" i="2"/>
  <c r="G45" i="2"/>
  <c r="G46" i="2"/>
  <c r="G47" i="2"/>
  <c r="G48" i="2"/>
  <c r="C48" i="2" s="1"/>
  <c r="G50" i="2"/>
  <c r="G51" i="2"/>
  <c r="G52" i="2"/>
  <c r="G53" i="2"/>
  <c r="G55" i="2"/>
  <c r="G56" i="2"/>
  <c r="G57" i="2"/>
  <c r="G58" i="2"/>
  <c r="G59" i="2"/>
  <c r="G60" i="2"/>
  <c r="G61" i="2"/>
  <c r="G62" i="2"/>
  <c r="G63" i="2"/>
  <c r="G115" i="2"/>
  <c r="G116" i="2"/>
  <c r="G20" i="2"/>
  <c r="F18" i="2"/>
  <c r="C26" i="2" l="1"/>
  <c r="C29" i="2"/>
  <c r="C41" i="2"/>
  <c r="G15" i="2"/>
  <c r="G16" i="2"/>
  <c r="G17" i="2"/>
  <c r="G18" i="2"/>
  <c r="G19" i="2"/>
  <c r="G21" i="2"/>
  <c r="G22" i="2"/>
  <c r="G23" i="2"/>
  <c r="G14" i="2"/>
  <c r="G13" i="2"/>
  <c r="G12" i="2"/>
  <c r="G2" i="2"/>
  <c r="C2" i="2" s="1"/>
  <c r="C19" i="2" l="1"/>
  <c r="C11" i="2"/>
  <c r="C16" i="2"/>
  <c r="G117" i="2"/>
  <c r="G27" i="1"/>
  <c r="G18" i="1"/>
  <c r="G11" i="1" l="1"/>
  <c r="G12" i="1"/>
  <c r="G13" i="1"/>
  <c r="G14" i="1"/>
  <c r="G15" i="1"/>
  <c r="G16" i="1"/>
  <c r="G17" i="1"/>
  <c r="G19" i="1"/>
  <c r="G20" i="1"/>
  <c r="G21" i="1"/>
  <c r="G22" i="1"/>
  <c r="G23" i="1"/>
  <c r="G24" i="1"/>
  <c r="C11" i="1" l="1"/>
  <c r="G9" i="1"/>
  <c r="G3" i="1" l="1"/>
  <c r="G4" i="1"/>
  <c r="G5" i="1"/>
  <c r="G6" i="1"/>
  <c r="G7" i="1"/>
  <c r="G8" i="1"/>
  <c r="G10" i="1"/>
  <c r="G25" i="1"/>
  <c r="G26" i="1"/>
  <c r="G2" i="1" l="1"/>
  <c r="H21" i="3"/>
  <c r="H116" i="3" l="1"/>
  <c r="C17" i="3"/>
</calcChain>
</file>

<file path=xl/sharedStrings.xml><?xml version="1.0" encoding="utf-8"?>
<sst xmlns="http://schemas.openxmlformats.org/spreadsheetml/2006/main" count="779" uniqueCount="292">
  <si>
    <t>الاجمالي</t>
  </si>
  <si>
    <t>التاريخ</t>
  </si>
  <si>
    <t>رقم السند</t>
  </si>
  <si>
    <t>زيت</t>
  </si>
  <si>
    <t>طماطم</t>
  </si>
  <si>
    <t>الــــــبـــــــــيـــــــــــــــــــــــــــــان</t>
  </si>
  <si>
    <t>الــــكـــــــــــــمــــــــــــيــــــــــــه</t>
  </si>
  <si>
    <t xml:space="preserve">الـــــــــــــســــــــــــــــــعــــــــــــر </t>
  </si>
  <si>
    <t>اجمالي مبلغ السند</t>
  </si>
  <si>
    <t xml:space="preserve">بانيه </t>
  </si>
  <si>
    <t xml:space="preserve">كزبره </t>
  </si>
  <si>
    <t>قرفه</t>
  </si>
  <si>
    <t>زبيب</t>
  </si>
  <si>
    <t>أكياس صيدليه + صلصه</t>
  </si>
  <si>
    <t>كرتونه معالق</t>
  </si>
  <si>
    <t xml:space="preserve">كرتونه شوك </t>
  </si>
  <si>
    <t>ثوم</t>
  </si>
  <si>
    <t xml:space="preserve">بريل </t>
  </si>
  <si>
    <t>بنزين</t>
  </si>
  <si>
    <t xml:space="preserve">اطباق طواجن </t>
  </si>
  <si>
    <t>غطاء طاجن</t>
  </si>
  <si>
    <t xml:space="preserve">صابون </t>
  </si>
  <si>
    <t>كرتونه كاتشب</t>
  </si>
  <si>
    <t>اكياس زباله</t>
  </si>
  <si>
    <t>فوط</t>
  </si>
  <si>
    <t>بيرسول</t>
  </si>
  <si>
    <t>عدس</t>
  </si>
  <si>
    <t>كرتونه</t>
  </si>
  <si>
    <t>حبهان</t>
  </si>
  <si>
    <t>اكياس صيدليه</t>
  </si>
  <si>
    <t>بيريل صابون</t>
  </si>
  <si>
    <t>ورق سندوتشات</t>
  </si>
  <si>
    <t>بصل</t>
  </si>
  <si>
    <t>مشال</t>
  </si>
  <si>
    <t>بوابه + ارضيه</t>
  </si>
  <si>
    <t>طماطم + ارضيه</t>
  </si>
  <si>
    <t>بانيه</t>
  </si>
  <si>
    <t>مساحه</t>
  </si>
  <si>
    <t>صابون</t>
  </si>
  <si>
    <t>مياه ص</t>
  </si>
  <si>
    <t xml:space="preserve">اكياس صلصه ( مشتري بمعرفه المحل ) </t>
  </si>
  <si>
    <t xml:space="preserve">كبده ( مشتري بمعرفه عبدالله حسين ) </t>
  </si>
  <si>
    <t xml:space="preserve">حلويات ( مشتري بمعرفه احمد عويس ) </t>
  </si>
  <si>
    <t>ملاحظات</t>
  </si>
  <si>
    <t>مشتري يومين 26-29-6</t>
  </si>
  <si>
    <t>توابل طاجن</t>
  </si>
  <si>
    <t>كرتونه زبيب</t>
  </si>
  <si>
    <t xml:space="preserve">حساب 2 فاتورة مكرونة ( بمعرفة ادهم ) </t>
  </si>
  <si>
    <t>اكياس صلصه</t>
  </si>
  <si>
    <t>خل</t>
  </si>
  <si>
    <t>طماطم + ارضيه + بوابه</t>
  </si>
  <si>
    <t>بكر كاشير ( خروج من الخزينه مرفق بفاتوره )</t>
  </si>
  <si>
    <t>مكرونه خرز</t>
  </si>
  <si>
    <t>بدون اذن</t>
  </si>
  <si>
    <t xml:space="preserve"> بانيه</t>
  </si>
  <si>
    <t>كزبره</t>
  </si>
  <si>
    <t>اكياس</t>
  </si>
  <si>
    <t>مياه ص بفاتوره</t>
  </si>
  <si>
    <t xml:space="preserve">كبده ( مشتري بمعرفه عبدالله حسين ) يوم 16/7 </t>
  </si>
  <si>
    <t>كبده ( مشتري بمعرفه عبدالله حسين ) يوم 19/7</t>
  </si>
  <si>
    <t>21/7/2024</t>
  </si>
  <si>
    <t>ثوم ( شوال )</t>
  </si>
  <si>
    <t>أكياس صلصه</t>
  </si>
  <si>
    <t>كرتونه شوك</t>
  </si>
  <si>
    <t>شيكاره نشا</t>
  </si>
  <si>
    <t>ريد - معطر جو - غسول يد</t>
  </si>
  <si>
    <t>فاتوره مكرونه بيد ادهم كشري</t>
  </si>
  <si>
    <t>بانيه ( 26/7 )</t>
  </si>
  <si>
    <t>بانيه ( 22 / 7 ) لم يتم تسجيله</t>
  </si>
  <si>
    <t xml:space="preserve">طماطم + ارضيه + بوابه ( 26 / 7 ) </t>
  </si>
  <si>
    <t xml:space="preserve">بانيه ( 28 / 7 ) </t>
  </si>
  <si>
    <t xml:space="preserve">طماطم + ارضيه + بوابه ( 28 / 7 ) </t>
  </si>
  <si>
    <t>ليه يوم السبت</t>
  </si>
  <si>
    <t>مشتريات بيد ابوحنين</t>
  </si>
  <si>
    <t xml:space="preserve">5ك بانيه يوم 24/7 و 4ك بانيه يوم 20/7 و 3ك بانيه يوم 23/7و 2ك بانيه يوم 25/7 * 195 </t>
  </si>
  <si>
    <t>اكياس برميل</t>
  </si>
  <si>
    <t>بريل</t>
  </si>
  <si>
    <t>كيلو</t>
  </si>
  <si>
    <t>ليتر</t>
  </si>
  <si>
    <t>كانز</t>
  </si>
  <si>
    <t>بالته</t>
  </si>
  <si>
    <t>علبه طاجن</t>
  </si>
  <si>
    <t>بانيه 27/7</t>
  </si>
  <si>
    <t>بانيه 29/7</t>
  </si>
  <si>
    <t xml:space="preserve">بانيه يوم 1 - 8 </t>
  </si>
  <si>
    <t xml:space="preserve">بانيه يوم 2 - 8 </t>
  </si>
  <si>
    <t>عدايه</t>
  </si>
  <si>
    <t xml:space="preserve">بانيه يوم 4 - 8 </t>
  </si>
  <si>
    <t>مشتريات مسجله بالايصال</t>
  </si>
  <si>
    <t xml:space="preserve">مياه ص 600 م </t>
  </si>
  <si>
    <t xml:space="preserve">بانيه يوم 5 - 8 </t>
  </si>
  <si>
    <t>بانيه في المخزن</t>
  </si>
  <si>
    <t xml:space="preserve">كبده ( مشتري بمعرفه عبدالله حسين ) يوم 23/7 الي يوم 31/7 </t>
  </si>
  <si>
    <t xml:space="preserve">اكياس صيدليه ك و ص </t>
  </si>
  <si>
    <t>الوحده</t>
  </si>
  <si>
    <t>معالق</t>
  </si>
  <si>
    <t>اكياس صلصله</t>
  </si>
  <si>
    <t>تريسكل تصليح كاوتش</t>
  </si>
  <si>
    <t xml:space="preserve">بانيه يوم 6 - 8 </t>
  </si>
  <si>
    <t>بانيه 7 - 8</t>
  </si>
  <si>
    <t xml:space="preserve">مشتريات يوم 6 / 8 </t>
  </si>
  <si>
    <t>تم الحساب بتاريخ 20-7-2024</t>
  </si>
  <si>
    <t>علبه</t>
  </si>
  <si>
    <t>حلويات</t>
  </si>
  <si>
    <t>فاتوره</t>
  </si>
  <si>
    <t>ادهم فاتورة مكرونه + مشال</t>
  </si>
  <si>
    <t xml:space="preserve">كبده ( مشتري بمعرفه عبدالله حسين ) يوم 1-8 الي يوم 9-8 </t>
  </si>
  <si>
    <t>17/8/2024</t>
  </si>
  <si>
    <t>نشا</t>
  </si>
  <si>
    <t>اكياس حليب</t>
  </si>
  <si>
    <t>غطا طاجن</t>
  </si>
  <si>
    <t>لتر</t>
  </si>
  <si>
    <t xml:space="preserve">بانيه 12 - 8 </t>
  </si>
  <si>
    <t xml:space="preserve">بانيه 13 - 8 </t>
  </si>
  <si>
    <t>بانيه 14 - 8</t>
  </si>
  <si>
    <t xml:space="preserve">مكرونه </t>
  </si>
  <si>
    <t xml:space="preserve">خل </t>
  </si>
  <si>
    <t>معطر جو</t>
  </si>
  <si>
    <t>شاور يد</t>
  </si>
  <si>
    <t>14/8/2024</t>
  </si>
  <si>
    <t xml:space="preserve">بانيه 17 - 8 </t>
  </si>
  <si>
    <t>وجبتين توابل طاجن</t>
  </si>
  <si>
    <t>طبق</t>
  </si>
  <si>
    <t xml:space="preserve">بانيه 18 - 8 </t>
  </si>
  <si>
    <t xml:space="preserve">بانيه 19 - 8 </t>
  </si>
  <si>
    <t>شوال</t>
  </si>
  <si>
    <t>19/8/2024</t>
  </si>
  <si>
    <t>بصل + مشال + ارضيه + تشوين</t>
  </si>
  <si>
    <t>فاتورة توابل</t>
  </si>
  <si>
    <t>18/8/2024</t>
  </si>
  <si>
    <t xml:space="preserve">كبده ( مشتري بمعرفه ناصر سيد ) </t>
  </si>
  <si>
    <t>طباعه اكياس</t>
  </si>
  <si>
    <t>من ح توابل الكشري</t>
  </si>
  <si>
    <t>شيكاره</t>
  </si>
  <si>
    <t>مقشه</t>
  </si>
  <si>
    <t>بيكربناتو</t>
  </si>
  <si>
    <t>كاتشب</t>
  </si>
  <si>
    <t xml:space="preserve">بانيه 20 - 8 </t>
  </si>
  <si>
    <t>بانيه 22 - 8</t>
  </si>
  <si>
    <t>بانيه 21 - 8</t>
  </si>
  <si>
    <t>وحده</t>
  </si>
  <si>
    <t>جركن</t>
  </si>
  <si>
    <t>كبده ( مشتري بمعرفه عبدالله حسين )</t>
  </si>
  <si>
    <t>علبه لون</t>
  </si>
  <si>
    <t>كرتونه غسول</t>
  </si>
  <si>
    <t>منظفات</t>
  </si>
  <si>
    <t>مكرونه</t>
  </si>
  <si>
    <t>بانيه 23 - 8</t>
  </si>
  <si>
    <t>بانيه 27 - 8</t>
  </si>
  <si>
    <t>بانيه 28 - 8</t>
  </si>
  <si>
    <t>بانيه 29 - 8</t>
  </si>
  <si>
    <t>بانيه 31 - 8</t>
  </si>
  <si>
    <t>كانوا في الثلاجه تم التصفيه</t>
  </si>
  <si>
    <t xml:space="preserve">بانيه يوم 1 - 9 - 2024 </t>
  </si>
  <si>
    <t>شحن كارت كهرباء</t>
  </si>
  <si>
    <t>شركة دوليفن</t>
  </si>
  <si>
    <t>شحن</t>
  </si>
  <si>
    <t xml:space="preserve">بانيه يوم 2 - 9 - 2024 </t>
  </si>
  <si>
    <t xml:space="preserve">بانيه يوم 3 - 9 - 2024 </t>
  </si>
  <si>
    <t xml:space="preserve">بانيه يوم 4 - 9 - 2024 </t>
  </si>
  <si>
    <t>مساحات</t>
  </si>
  <si>
    <t>عدد</t>
  </si>
  <si>
    <t>زجاجه</t>
  </si>
  <si>
    <t>فتاله</t>
  </si>
  <si>
    <t>اكياس براميل</t>
  </si>
  <si>
    <t>شوك</t>
  </si>
  <si>
    <t>خرطوم</t>
  </si>
  <si>
    <t>متر</t>
  </si>
  <si>
    <t>مياه</t>
  </si>
  <si>
    <t>فويل</t>
  </si>
  <si>
    <t>غطاء فويل</t>
  </si>
  <si>
    <t xml:space="preserve">بانيه يوم 5 - 9 - 2024 </t>
  </si>
  <si>
    <t xml:space="preserve">بانيه يوم 8 - 9 - 2024 </t>
  </si>
  <si>
    <t>راس</t>
  </si>
  <si>
    <t>جراكن زيت فارغه</t>
  </si>
  <si>
    <t>ادهم كشري</t>
  </si>
  <si>
    <t>يوميات العمال</t>
  </si>
  <si>
    <t>يوميات</t>
  </si>
  <si>
    <t>جرجير</t>
  </si>
  <si>
    <t>لفه</t>
  </si>
  <si>
    <t>طماطم يوم 14-9</t>
  </si>
  <si>
    <t xml:space="preserve">بانيه يوم 10 - 9 - 2024 </t>
  </si>
  <si>
    <t>بانيه يوم 18 - 9 - 2024</t>
  </si>
  <si>
    <t>ظرف</t>
  </si>
  <si>
    <t xml:space="preserve">بانيه يوم 11 - 9 - 2024 </t>
  </si>
  <si>
    <t>وجبه توابل طاجن</t>
  </si>
  <si>
    <t>علب طواجن</t>
  </si>
  <si>
    <t>كلور</t>
  </si>
  <si>
    <t>وجبه</t>
  </si>
  <si>
    <t xml:space="preserve">كيلو </t>
  </si>
  <si>
    <t xml:space="preserve">فاتوره علب و غطا </t>
  </si>
  <si>
    <t xml:space="preserve">حساب 120 ك زيت * 65 ج + 20 اكراميه للمطعم </t>
  </si>
  <si>
    <t>8عدايات طماطم</t>
  </si>
  <si>
    <t>15عدايه طماطم * 570+50مشال +18راضيه للمطعم</t>
  </si>
  <si>
    <t xml:space="preserve">الباقة الشهرية للدعاية  - محل الكشري من 9-10-2024 الي 10-11-2024 </t>
  </si>
  <si>
    <t>سداد 5 اشولة بصل وطماطم</t>
  </si>
  <si>
    <t>توابل للمطعم بدون مرفق</t>
  </si>
  <si>
    <t>مشتريات المطعم 6عديات طماطم ×450ج + 50 انتقالات</t>
  </si>
  <si>
    <t xml:space="preserve"> 2فاتوره مكرونه للمطعم شهر 9 و 10 </t>
  </si>
  <si>
    <t xml:space="preserve">بنزين ب 100 ج </t>
  </si>
  <si>
    <t>كرتونه فويل</t>
  </si>
  <si>
    <t>تريسكل نقل</t>
  </si>
  <si>
    <t>معطر</t>
  </si>
  <si>
    <t xml:space="preserve"> 175ك بصل + 25 ارضيه</t>
  </si>
  <si>
    <t xml:space="preserve">5عدايه طماطم *440 +25 ارضيه </t>
  </si>
  <si>
    <t xml:space="preserve">اكياس 4 ك زباله </t>
  </si>
  <si>
    <t>اكياس 5 ك برميل</t>
  </si>
  <si>
    <t>كرتون معالق</t>
  </si>
  <si>
    <t>بيرسول بدون رائحه</t>
  </si>
  <si>
    <t>ملح</t>
  </si>
  <si>
    <t>طماطم يوم 17-10-2024</t>
  </si>
  <si>
    <t>طماطم يوم 19-10-2024</t>
  </si>
  <si>
    <t xml:space="preserve">طماطم </t>
  </si>
  <si>
    <t xml:space="preserve">حساب 2 فاتوره عدس و مكرونه للمطعم </t>
  </si>
  <si>
    <t>تم اضافتها ع مصروفات شهر 10</t>
  </si>
  <si>
    <t>زيت + 10 اكراميه</t>
  </si>
  <si>
    <t>بصل + 200 مشال</t>
  </si>
  <si>
    <t xml:space="preserve">فواتير توابل </t>
  </si>
  <si>
    <t>شطه</t>
  </si>
  <si>
    <t>غطاء</t>
  </si>
  <si>
    <t xml:space="preserve">شوك </t>
  </si>
  <si>
    <t>مؤسسة الامين للدعايه و الاعلان</t>
  </si>
  <si>
    <t>طماطم 7 - 11</t>
  </si>
  <si>
    <t>طماطم 10 - 11</t>
  </si>
  <si>
    <t>شهريه</t>
  </si>
  <si>
    <t>منار جمال محمد 2000 شهريا + 1500 دعايا</t>
  </si>
  <si>
    <t>طباعه</t>
  </si>
  <si>
    <t xml:space="preserve">طماطم 12 - 11 </t>
  </si>
  <si>
    <t>طماطم 13 - 11</t>
  </si>
  <si>
    <t>طماطم 17 - 11</t>
  </si>
  <si>
    <t xml:space="preserve">طماطم 19 - 11 </t>
  </si>
  <si>
    <t xml:space="preserve">طماطم 21 - 11 </t>
  </si>
  <si>
    <t xml:space="preserve">طماطم 24 - 11 </t>
  </si>
  <si>
    <t>تصفيه ح التوابل حتي تاريخه بمرفقات</t>
  </si>
  <si>
    <t xml:space="preserve">طماطم + مشال يوم 28 / 11 </t>
  </si>
  <si>
    <t>طماطم + مشال يوم 1 / 12</t>
  </si>
  <si>
    <t>تصفية حساب 3 فواتير مكرونه</t>
  </si>
  <si>
    <t>طباعة 1000 منيو + 20 منيو مغلف</t>
  </si>
  <si>
    <t>فاتوره علب و اكياس بيد علي كشري</t>
  </si>
  <si>
    <t xml:space="preserve">بصل </t>
  </si>
  <si>
    <t>طماطم + مشال يوم 5 / 12</t>
  </si>
  <si>
    <t xml:space="preserve">2000راتب شهري + 1500 باقة </t>
  </si>
  <si>
    <t xml:space="preserve">طماطم + مشال يوم 9 / 12 </t>
  </si>
  <si>
    <t xml:space="preserve">طماطم + مشال يوم 13 / 12 </t>
  </si>
  <si>
    <t xml:space="preserve">طماطم + مشال يوم 15 / 12 </t>
  </si>
  <si>
    <t xml:space="preserve">طماطم + مشال يوم 18 / 12 </t>
  </si>
  <si>
    <t>حلل استانلس</t>
  </si>
  <si>
    <t>قطعه</t>
  </si>
  <si>
    <t>أرز</t>
  </si>
  <si>
    <t>باب الوميتال</t>
  </si>
  <si>
    <t xml:space="preserve">حلل </t>
  </si>
  <si>
    <t>الوارد</t>
  </si>
  <si>
    <t>المنصرف</t>
  </si>
  <si>
    <t>الرصيد</t>
  </si>
  <si>
    <t>بيان</t>
  </si>
  <si>
    <t>ايراد المطعم يوم 1-12-2024</t>
  </si>
  <si>
    <t>ايراد المطعم يوم 2-12-2024</t>
  </si>
  <si>
    <t>ايراد المطعم يوم 3-12-2024</t>
  </si>
  <si>
    <t>ايراد المطعم يوم 4-12-2024</t>
  </si>
  <si>
    <t>ايراد المطعم يوم 5-12-2024</t>
  </si>
  <si>
    <t>ايراد المطعم يوم 6-12-2024</t>
  </si>
  <si>
    <t>ايراد المطعم يوم 7-12-2024</t>
  </si>
  <si>
    <t>ايراد المطعم يوم 8-12-2024</t>
  </si>
  <si>
    <t xml:space="preserve">ايراد المطعم يوم 9-12-2024 الي يوم 14 - 12 - 2024 </t>
  </si>
  <si>
    <t xml:space="preserve">ايراد المطعم يوم 16 - 12 - 2024 </t>
  </si>
  <si>
    <t xml:space="preserve">ايراد المطعم يوم 15 - 12 - 2024 </t>
  </si>
  <si>
    <t xml:space="preserve">ايراد المطعم يوم 17 - 12 - 2024 </t>
  </si>
  <si>
    <t xml:space="preserve">ايراد المطعم يوم 18 - 12 - 2024 </t>
  </si>
  <si>
    <t xml:space="preserve">ايراد المطعم يوم 19 - 12 - 2024 و يوم 20 - 12 - 2024 م </t>
  </si>
  <si>
    <t>7عدايات طماطم *180+70مشال يوم 28/11 و 6عدايات طماطم *180+60مشال يوم 1/12 للمطعم</t>
  </si>
  <si>
    <t>حساب 6 عدايه طماطم * 190 + 60 مشال للمطعم</t>
  </si>
  <si>
    <t xml:space="preserve">تصفية حساب 3 فواتير مكرونه حتي تاريخه للمطعم </t>
  </si>
  <si>
    <t>1000منيو مطبوع وجههين 2750 + 20 منيو مغلف بلاسيتك 500 للمطعم</t>
  </si>
  <si>
    <t>مشتريات المطعم بمرفق</t>
  </si>
  <si>
    <t>حساب 6 عدايه طماطم * 180 ج + 60 مشال + 116 ك * 19 المطعم</t>
  </si>
  <si>
    <t>2000شهريه + 1500 باقه دعايا المطعم</t>
  </si>
  <si>
    <t>مشتريات المطعم بمرفق علي كشري</t>
  </si>
  <si>
    <t>8عداية طماطم *150 + 80 نقل للمطعم</t>
  </si>
  <si>
    <t xml:space="preserve">مشتريات للمطعم مرفق فواتير </t>
  </si>
  <si>
    <t>شراء 2 حله استانلس للمطعم</t>
  </si>
  <si>
    <t>6250باب الوميتال + 400 2حله للمطعم</t>
  </si>
  <si>
    <t>الإجمالي</t>
  </si>
  <si>
    <t xml:space="preserve">من ح فاتورة مكرونه للمطعم باقي 8950 </t>
  </si>
  <si>
    <t>باقي 8950</t>
  </si>
  <si>
    <t xml:space="preserve">ايراد المطعم يوم 24 - 12 - 2024 إلي يوم 26 - 12 - 2024 م </t>
  </si>
  <si>
    <t xml:space="preserve">72ك زيت * 65 ج </t>
  </si>
  <si>
    <t xml:space="preserve">ايراد المطعم يوم 27 - 12 - 2024 و يوم 28 - 12 - 2024 م </t>
  </si>
  <si>
    <t xml:space="preserve">ايراد المطعم يوم 29 - 12 - 2024 و يوم 30 - 12 - 2024 و يوم 31 - 12 - 2024 م </t>
  </si>
  <si>
    <t xml:space="preserve">ايراد المطعم يوم 21 - 12 - 2024 و يوم 22 - 12 -2024 و يوم 23 - 12 - 2024 م </t>
  </si>
  <si>
    <t>نصيب الحاجه ام احمد كشري نسبه ارباح وارد ايجارات النادي</t>
  </si>
  <si>
    <t>ايجار المحل</t>
  </si>
  <si>
    <t>نقدي بيد علي كشري تصفية كافة مستحقات المطعم حتي تاريخه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</si>
</sst>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0.0"/>
    <numFmt numFmtId="165" formatCode="0.000"/>
    <numFmt numFmtId="166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u/>
      <sz val="26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6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0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1" fontId="3" fillId="4" borderId="1" xfId="0" applyNumberFormat="1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14" fontId="3" fillId="4" borderId="3" xfId="0" applyNumberFormat="1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14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vertical="center"/>
    </xf>
    <xf numFmtId="2" fontId="3" fillId="4" borderId="1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4" fontId="3" fillId="4" borderId="4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4" borderId="2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2" fontId="3" fillId="4" borderId="2" xfId="0" applyNumberFormat="1" applyFont="1" applyFill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14" fontId="3" fillId="4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4" fontId="3" fillId="3" borderId="1" xfId="0" applyNumberFormat="1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14" fontId="3" fillId="0" borderId="2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/>
    </xf>
    <xf numFmtId="165" fontId="5" fillId="3" borderId="1" xfId="0" applyNumberFormat="1" applyFont="1" applyFill="1" applyBorder="1" applyAlignment="1">
      <alignment horizontal="center" vertical="center"/>
    </xf>
    <xf numFmtId="2" fontId="5" fillId="4" borderId="1" xfId="0" applyNumberFormat="1" applyFont="1" applyFill="1" applyBorder="1" applyAlignment="1">
      <alignment horizontal="center" vertical="center"/>
    </xf>
    <xf numFmtId="14" fontId="5" fillId="4" borderId="1" xfId="0" applyNumberFormat="1" applyFont="1" applyFill="1" applyBorder="1" applyAlignment="1">
      <alignment horizontal="center" vertical="center"/>
    </xf>
    <xf numFmtId="2" fontId="3" fillId="5" borderId="1" xfId="0" applyNumberFormat="1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4" fontId="3" fillId="4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14" fontId="3" fillId="3" borderId="2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center"/>
    </xf>
    <xf numFmtId="0" fontId="3" fillId="3" borderId="2" xfId="0" applyNumberFormat="1" applyFont="1" applyFill="1" applyBorder="1" applyAlignment="1">
      <alignment horizontal="center" vertical="center"/>
    </xf>
    <xf numFmtId="14" fontId="3" fillId="4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/>
    </xf>
    <xf numFmtId="164" fontId="3" fillId="3" borderId="4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14" fontId="3" fillId="3" borderId="1" xfId="0" applyNumberFormat="1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14" fontId="3" fillId="4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14" fontId="3" fillId="3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14" fontId="3" fillId="5" borderId="1" xfId="0" applyNumberFormat="1" applyFont="1" applyFill="1" applyBorder="1" applyAlignment="1">
      <alignment horizontal="center" vertical="center"/>
    </xf>
    <xf numFmtId="2" fontId="3" fillId="5" borderId="2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14" fontId="3" fillId="0" borderId="4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14" fontId="5" fillId="0" borderId="1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14" fontId="5" fillId="6" borderId="1" xfId="0" applyNumberFormat="1" applyFont="1" applyFill="1" applyBorder="1" applyAlignment="1">
      <alignment horizontal="center" vertical="center"/>
    </xf>
    <xf numFmtId="2" fontId="3" fillId="6" borderId="1" xfId="0" applyNumberFormat="1" applyFont="1" applyFill="1" applyBorder="1" applyAlignment="1">
      <alignment horizontal="center" vertical="center"/>
    </xf>
    <xf numFmtId="14" fontId="5" fillId="6" borderId="2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14" fontId="3" fillId="6" borderId="1" xfId="0" applyNumberFormat="1" applyFont="1" applyFill="1" applyBorder="1" applyAlignment="1">
      <alignment horizontal="center" vertical="center"/>
    </xf>
    <xf numFmtId="2" fontId="5" fillId="6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3" borderId="3" xfId="0" applyNumberFormat="1" applyFont="1" applyFill="1" applyBorder="1" applyAlignment="1">
      <alignment horizontal="center" vertical="center"/>
    </xf>
    <xf numFmtId="2" fontId="3" fillId="3" borderId="3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14" fontId="3" fillId="3" borderId="1" xfId="0" applyNumberFormat="1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2" fontId="3" fillId="3" borderId="3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164" fontId="3" fillId="3" borderId="3" xfId="0" applyNumberFormat="1" applyFont="1" applyFill="1" applyBorder="1" applyAlignment="1">
      <alignment horizontal="center" vertical="center"/>
    </xf>
    <xf numFmtId="14" fontId="3" fillId="3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14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2" fontId="3" fillId="2" borderId="3" xfId="0" applyNumberFormat="1" applyFont="1" applyFill="1" applyBorder="1" applyAlignment="1">
      <alignment horizontal="center" vertical="center"/>
    </xf>
    <xf numFmtId="14" fontId="3" fillId="2" borderId="3" xfId="0" applyNumberFormat="1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2" fontId="3" fillId="0" borderId="3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14" fontId="3" fillId="3" borderId="1" xfId="0" applyNumberFormat="1" applyFont="1" applyFill="1" applyBorder="1" applyAlignment="1">
      <alignment horizontal="center" vertical="center"/>
    </xf>
    <xf numFmtId="14" fontId="3" fillId="3" borderId="2" xfId="0" applyNumberFormat="1" applyFont="1" applyFill="1" applyBorder="1" applyAlignment="1">
      <alignment horizontal="center" vertical="center"/>
    </xf>
    <xf numFmtId="14" fontId="3" fillId="3" borderId="3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3" borderId="2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14" fontId="3" fillId="3" borderId="1" xfId="0" applyNumberFormat="1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14" fontId="5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/>
    </xf>
    <xf numFmtId="0" fontId="5" fillId="7" borderId="1" xfId="0" applyNumberFormat="1" applyFont="1" applyFill="1" applyBorder="1" applyAlignment="1">
      <alignment horizontal="center" vertical="center"/>
    </xf>
    <xf numFmtId="14" fontId="5" fillId="7" borderId="1" xfId="0" applyNumberFormat="1" applyFont="1" applyFill="1" applyBorder="1" applyAlignment="1">
      <alignment horizontal="center" vertical="center"/>
    </xf>
    <xf numFmtId="2" fontId="3" fillId="7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14" fontId="0" fillId="0" borderId="0" xfId="0" applyNumberFormat="1"/>
    <xf numFmtId="166" fontId="0" fillId="0" borderId="0" xfId="1" applyNumberFormat="1" applyFont="1"/>
    <xf numFmtId="14" fontId="1" fillId="8" borderId="1" xfId="0" applyNumberFormat="1" applyFont="1" applyFill="1" applyBorder="1" applyAlignment="1">
      <alignment horizontal="center" vertical="center"/>
    </xf>
    <xf numFmtId="166" fontId="1" fillId="8" borderId="1" xfId="1" applyNumberFormat="1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4" fontId="8" fillId="8" borderId="1" xfId="0" applyNumberFormat="1" applyFont="1" applyFill="1" applyBorder="1" applyAlignment="1">
      <alignment horizontal="center" vertical="center"/>
    </xf>
    <xf numFmtId="166" fontId="8" fillId="8" borderId="1" xfId="1" applyNumberFormat="1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4" fontId="3" fillId="3" borderId="2" xfId="0" applyNumberFormat="1" applyFont="1" applyFill="1" applyBorder="1" applyAlignment="1">
      <alignment horizontal="center" vertical="center"/>
    </xf>
    <xf numFmtId="14" fontId="3" fillId="3" borderId="4" xfId="0" applyNumberFormat="1" applyFont="1" applyFill="1" applyBorder="1" applyAlignment="1">
      <alignment horizontal="center" vertical="center"/>
    </xf>
    <xf numFmtId="14" fontId="3" fillId="3" borderId="3" xfId="0" applyNumberFormat="1" applyFont="1" applyFill="1" applyBorder="1" applyAlignment="1">
      <alignment horizontal="center" vertical="center"/>
    </xf>
    <xf numFmtId="14" fontId="3" fillId="0" borderId="2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2" fontId="3" fillId="4" borderId="2" xfId="0" applyNumberFormat="1" applyFont="1" applyFill="1" applyBorder="1" applyAlignment="1">
      <alignment horizontal="center" vertical="center"/>
    </xf>
    <xf numFmtId="2" fontId="3" fillId="4" borderId="4" xfId="0" applyNumberFormat="1" applyFont="1" applyFill="1" applyBorder="1" applyAlignment="1">
      <alignment horizontal="center" vertical="center"/>
    </xf>
    <xf numFmtId="2" fontId="3" fillId="4" borderId="3" xfId="0" applyNumberFormat="1" applyFont="1" applyFill="1" applyBorder="1" applyAlignment="1">
      <alignment horizontal="center" vertical="center"/>
    </xf>
    <xf numFmtId="14" fontId="3" fillId="0" borderId="4" xfId="0" applyNumberFormat="1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" fontId="3" fillId="3" borderId="2" xfId="0" applyNumberFormat="1" applyFont="1" applyFill="1" applyBorder="1" applyAlignment="1">
      <alignment horizontal="center" vertical="center"/>
    </xf>
    <xf numFmtId="1" fontId="3" fillId="3" borderId="4" xfId="0" applyNumberFormat="1" applyFont="1" applyFill="1" applyBorder="1" applyAlignment="1">
      <alignment horizontal="center" vertical="center"/>
    </xf>
    <xf numFmtId="1" fontId="3" fillId="3" borderId="3" xfId="0" applyNumberFormat="1" applyFont="1" applyFill="1" applyBorder="1" applyAlignment="1">
      <alignment horizontal="center" vertical="center"/>
    </xf>
    <xf numFmtId="14" fontId="3" fillId="0" borderId="2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center"/>
    </xf>
    <xf numFmtId="2" fontId="3" fillId="3" borderId="4" xfId="0" applyNumberFormat="1" applyFont="1" applyFill="1" applyBorder="1" applyAlignment="1">
      <alignment horizontal="center" vertical="center"/>
    </xf>
    <xf numFmtId="0" fontId="3" fillId="3" borderId="2" xfId="0" applyNumberFormat="1" applyFont="1" applyFill="1" applyBorder="1" applyAlignment="1">
      <alignment horizontal="center" vertical="center"/>
    </xf>
    <xf numFmtId="0" fontId="3" fillId="3" borderId="4" xfId="0" applyNumberFormat="1" applyFont="1" applyFill="1" applyBorder="1" applyAlignment="1">
      <alignment horizontal="center" vertical="center"/>
    </xf>
    <xf numFmtId="0" fontId="3" fillId="3" borderId="3" xfId="0" applyNumberFormat="1" applyFont="1" applyFill="1" applyBorder="1" applyAlignment="1">
      <alignment horizontal="center" vertical="center"/>
    </xf>
    <xf numFmtId="2" fontId="3" fillId="3" borderId="3" xfId="0" applyNumberFormat="1" applyFont="1" applyFill="1" applyBorder="1" applyAlignment="1">
      <alignment horizontal="center" vertical="center"/>
    </xf>
    <xf numFmtId="14" fontId="3" fillId="4" borderId="1" xfId="0" applyNumberFormat="1" applyFont="1" applyFill="1" applyBorder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14" fontId="3" fillId="3" borderId="1" xfId="0" applyNumberFormat="1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/>
    </xf>
    <xf numFmtId="164" fontId="3" fillId="3" borderId="4" xfId="0" applyNumberFormat="1" applyFont="1" applyFill="1" applyBorder="1" applyAlignment="1">
      <alignment horizontal="center" vertical="center"/>
    </xf>
    <xf numFmtId="164" fontId="3" fillId="3" borderId="3" xfId="0" applyNumberFormat="1" applyFont="1" applyFill="1" applyBorder="1" applyAlignment="1">
      <alignment horizontal="center" vertical="center"/>
    </xf>
    <xf numFmtId="2" fontId="3" fillId="5" borderId="2" xfId="0" applyNumberFormat="1" applyFont="1" applyFill="1" applyBorder="1" applyAlignment="1">
      <alignment horizontal="center" vertical="center"/>
    </xf>
    <xf numFmtId="2" fontId="3" fillId="5" borderId="4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14" fontId="5" fillId="0" borderId="2" xfId="0" applyNumberFormat="1" applyFont="1" applyFill="1" applyBorder="1" applyAlignment="1">
      <alignment horizontal="center" vertical="center"/>
    </xf>
    <xf numFmtId="14" fontId="5" fillId="0" borderId="4" xfId="0" applyNumberFormat="1" applyFont="1" applyFill="1" applyBorder="1" applyAlignment="1">
      <alignment horizontal="center" vertical="center"/>
    </xf>
    <xf numFmtId="14" fontId="5" fillId="0" borderId="3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4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14" fontId="3" fillId="0" borderId="4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164" fontId="3" fillId="3" borderId="4" xfId="0" applyNumberFormat="1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/>
    </xf>
    <xf numFmtId="0" fontId="5" fillId="3" borderId="3" xfId="0" applyNumberFormat="1" applyFont="1" applyFill="1" applyBorder="1" applyAlignment="1">
      <alignment horizontal="center" vertical="center"/>
    </xf>
    <xf numFmtId="2" fontId="5" fillId="3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 wrapText="1"/>
    </xf>
    <xf numFmtId="14" fontId="5" fillId="3" borderId="2" xfId="0" applyNumberFormat="1" applyFont="1" applyFill="1" applyBorder="1" applyAlignment="1">
      <alignment horizontal="center" vertical="center"/>
    </xf>
    <xf numFmtId="14" fontId="5" fillId="3" borderId="3" xfId="0" applyNumberFormat="1" applyFont="1" applyFill="1" applyBorder="1" applyAlignment="1">
      <alignment horizontal="center" vertical="center"/>
    </xf>
    <xf numFmtId="14" fontId="5" fillId="0" borderId="7" xfId="0" applyNumberFormat="1" applyFont="1" applyFill="1" applyBorder="1" applyAlignment="1">
      <alignment horizontal="center" vertical="center"/>
    </xf>
    <xf numFmtId="0" fontId="5" fillId="0" borderId="7" xfId="0" applyNumberFormat="1" applyFont="1" applyFill="1" applyBorder="1" applyAlignment="1">
      <alignment horizontal="center" vertical="center"/>
    </xf>
    <xf numFmtId="2" fontId="5" fillId="0" borderId="7" xfId="0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2"/>
  <sheetViews>
    <sheetView rightToLeft="1" tabSelected="1" topLeftCell="A37" workbookViewId="0">
      <selection activeCell="B49" sqref="B49"/>
    </sheetView>
  </sheetViews>
  <sheetFormatPr defaultRowHeight="15" x14ac:dyDescent="0.25"/>
  <cols>
    <col min="1" max="1" width="13" style="205" bestFit="1" customWidth="1"/>
    <col min="2" max="3" width="18.28515625" style="206" bestFit="1" customWidth="1"/>
    <col min="4" max="4" width="16" bestFit="1" customWidth="1"/>
    <col min="5" max="5" width="97.140625" bestFit="1" customWidth="1"/>
  </cols>
  <sheetData>
    <row r="1" spans="1:5" ht="38.25" customHeight="1" x14ac:dyDescent="0.25">
      <c r="A1" s="207" t="s">
        <v>1</v>
      </c>
      <c r="B1" s="208" t="s">
        <v>251</v>
      </c>
      <c r="C1" s="208" t="s">
        <v>252</v>
      </c>
      <c r="D1" s="209" t="s">
        <v>253</v>
      </c>
      <c r="E1" s="209" t="s">
        <v>254</v>
      </c>
    </row>
    <row r="2" spans="1:5" ht="28.5" customHeight="1" x14ac:dyDescent="0.25">
      <c r="A2" s="210">
        <v>45628</v>
      </c>
      <c r="B2" s="211">
        <v>4175</v>
      </c>
      <c r="C2" s="211"/>
      <c r="D2" s="211">
        <f>B2</f>
        <v>4175</v>
      </c>
      <c r="E2" s="212" t="s">
        <v>255</v>
      </c>
    </row>
    <row r="3" spans="1:5" ht="28.5" customHeight="1" x14ac:dyDescent="0.25">
      <c r="A3" s="210">
        <v>45629</v>
      </c>
      <c r="B3" s="211">
        <v>5403</v>
      </c>
      <c r="C3" s="211"/>
      <c r="D3" s="211">
        <f>D2+B3-C3</f>
        <v>9578</v>
      </c>
      <c r="E3" s="212" t="s">
        <v>256</v>
      </c>
    </row>
    <row r="4" spans="1:5" ht="28.5" customHeight="1" x14ac:dyDescent="0.25">
      <c r="A4" s="210">
        <v>45630</v>
      </c>
      <c r="B4" s="211">
        <v>3880</v>
      </c>
      <c r="C4" s="211"/>
      <c r="D4" s="211">
        <f t="shared" ref="D4:D41" si="0">D3+B4-C4</f>
        <v>13458</v>
      </c>
      <c r="E4" s="212" t="s">
        <v>257</v>
      </c>
    </row>
    <row r="5" spans="1:5" ht="28.5" customHeight="1" x14ac:dyDescent="0.25">
      <c r="A5" s="210">
        <v>45631</v>
      </c>
      <c r="B5" s="211">
        <v>3442</v>
      </c>
      <c r="C5" s="211"/>
      <c r="D5" s="211">
        <f t="shared" si="0"/>
        <v>16900</v>
      </c>
      <c r="E5" s="212" t="s">
        <v>258</v>
      </c>
    </row>
    <row r="6" spans="1:5" ht="28.5" customHeight="1" x14ac:dyDescent="0.25">
      <c r="A6" s="210">
        <v>45633</v>
      </c>
      <c r="B6" s="211">
        <v>4232</v>
      </c>
      <c r="C6" s="211"/>
      <c r="D6" s="211">
        <f t="shared" si="0"/>
        <v>21132</v>
      </c>
      <c r="E6" s="212" t="s">
        <v>259</v>
      </c>
    </row>
    <row r="7" spans="1:5" ht="28.5" customHeight="1" x14ac:dyDescent="0.25">
      <c r="A7" s="210">
        <v>45633</v>
      </c>
      <c r="B7" s="211">
        <v>3636</v>
      </c>
      <c r="C7" s="211"/>
      <c r="D7" s="211">
        <f t="shared" si="0"/>
        <v>24768</v>
      </c>
      <c r="E7" s="212" t="s">
        <v>260</v>
      </c>
    </row>
    <row r="8" spans="1:5" ht="28.5" customHeight="1" x14ac:dyDescent="0.25">
      <c r="A8" s="210">
        <v>45634</v>
      </c>
      <c r="B8" s="211">
        <v>3680</v>
      </c>
      <c r="C8" s="211"/>
      <c r="D8" s="211">
        <f t="shared" si="0"/>
        <v>28448</v>
      </c>
      <c r="E8" s="212" t="s">
        <v>261</v>
      </c>
    </row>
    <row r="9" spans="1:5" ht="28.5" customHeight="1" x14ac:dyDescent="0.25">
      <c r="A9" s="210">
        <v>45635</v>
      </c>
      <c r="B9" s="211">
        <v>3462</v>
      </c>
      <c r="C9" s="211"/>
      <c r="D9" s="211">
        <f t="shared" si="0"/>
        <v>31910</v>
      </c>
      <c r="E9" s="212" t="s">
        <v>262</v>
      </c>
    </row>
    <row r="10" spans="1:5" ht="28.5" customHeight="1" x14ac:dyDescent="0.25">
      <c r="A10" s="210">
        <v>45641</v>
      </c>
      <c r="B10" s="211">
        <v>30175</v>
      </c>
      <c r="C10" s="211"/>
      <c r="D10" s="211">
        <f t="shared" si="0"/>
        <v>62085</v>
      </c>
      <c r="E10" s="212" t="s">
        <v>263</v>
      </c>
    </row>
    <row r="11" spans="1:5" ht="28.5" customHeight="1" x14ac:dyDescent="0.25">
      <c r="A11" s="210">
        <v>45643</v>
      </c>
      <c r="B11" s="211">
        <v>2400</v>
      </c>
      <c r="C11" s="211"/>
      <c r="D11" s="211">
        <f t="shared" si="0"/>
        <v>64485</v>
      </c>
      <c r="E11" s="212" t="s">
        <v>264</v>
      </c>
    </row>
    <row r="12" spans="1:5" ht="28.5" customHeight="1" x14ac:dyDescent="0.25">
      <c r="A12" s="210">
        <v>45645</v>
      </c>
      <c r="B12" s="211">
        <v>5111</v>
      </c>
      <c r="C12" s="211"/>
      <c r="D12" s="211">
        <f t="shared" si="0"/>
        <v>69596</v>
      </c>
      <c r="E12" s="212" t="s">
        <v>265</v>
      </c>
    </row>
    <row r="13" spans="1:5" ht="28.5" customHeight="1" x14ac:dyDescent="0.25">
      <c r="A13" s="210">
        <v>45645</v>
      </c>
      <c r="B13" s="211">
        <v>4281</v>
      </c>
      <c r="C13" s="211"/>
      <c r="D13" s="211">
        <f t="shared" si="0"/>
        <v>73877</v>
      </c>
      <c r="E13" s="212" t="s">
        <v>266</v>
      </c>
    </row>
    <row r="14" spans="1:5" ht="28.5" customHeight="1" x14ac:dyDescent="0.25">
      <c r="A14" s="210">
        <v>45645</v>
      </c>
      <c r="B14" s="211">
        <v>6160</v>
      </c>
      <c r="C14" s="211"/>
      <c r="D14" s="211">
        <f t="shared" si="0"/>
        <v>80037</v>
      </c>
      <c r="E14" s="212" t="s">
        <v>267</v>
      </c>
    </row>
    <row r="15" spans="1:5" ht="28.5" customHeight="1" x14ac:dyDescent="0.25">
      <c r="A15" s="210">
        <v>45647</v>
      </c>
      <c r="B15" s="211">
        <v>7188</v>
      </c>
      <c r="C15" s="211"/>
      <c r="D15" s="211">
        <f t="shared" si="0"/>
        <v>87225</v>
      </c>
      <c r="E15" s="212" t="s">
        <v>268</v>
      </c>
    </row>
    <row r="16" spans="1:5" ht="28.5" customHeight="1" x14ac:dyDescent="0.25">
      <c r="A16" s="210">
        <v>45650</v>
      </c>
      <c r="B16" s="211">
        <v>14195</v>
      </c>
      <c r="C16" s="211"/>
      <c r="D16" s="211">
        <f t="shared" si="0"/>
        <v>101420</v>
      </c>
      <c r="E16" s="212" t="s">
        <v>288</v>
      </c>
    </row>
    <row r="17" spans="1:5" ht="28.5" customHeight="1" x14ac:dyDescent="0.25">
      <c r="A17" s="210">
        <v>45654</v>
      </c>
      <c r="B17" s="211">
        <v>11987</v>
      </c>
      <c r="C17" s="211"/>
      <c r="D17" s="211">
        <f t="shared" si="0"/>
        <v>113407</v>
      </c>
      <c r="E17" s="212" t="s">
        <v>284</v>
      </c>
    </row>
    <row r="18" spans="1:5" ht="28.5" customHeight="1" x14ac:dyDescent="0.25">
      <c r="A18" s="210">
        <v>45656</v>
      </c>
      <c r="B18" s="211">
        <f>1790.5+5586.5</f>
        <v>7377</v>
      </c>
      <c r="C18" s="211"/>
      <c r="D18" s="211">
        <f t="shared" si="0"/>
        <v>120784</v>
      </c>
      <c r="E18" s="212" t="s">
        <v>286</v>
      </c>
    </row>
    <row r="19" spans="1:5" ht="28.5" customHeight="1" x14ac:dyDescent="0.25">
      <c r="A19" s="210">
        <v>45657</v>
      </c>
      <c r="B19" s="211">
        <f>8284+7073</f>
        <v>15357</v>
      </c>
      <c r="C19" s="211"/>
      <c r="D19" s="211">
        <f t="shared" si="0"/>
        <v>136141</v>
      </c>
      <c r="E19" s="212" t="s">
        <v>287</v>
      </c>
    </row>
    <row r="20" spans="1:5" ht="28.5" customHeight="1" x14ac:dyDescent="0.25">
      <c r="A20" s="210"/>
      <c r="B20" s="211">
        <v>3089.5</v>
      </c>
      <c r="C20" s="211"/>
      <c r="D20" s="211">
        <f t="shared" si="0"/>
        <v>139230.5</v>
      </c>
      <c r="E20" s="212" t="s">
        <v>289</v>
      </c>
    </row>
    <row r="21" spans="1:5" ht="28.5" customHeight="1" x14ac:dyDescent="0.25">
      <c r="A21" s="210"/>
      <c r="B21" s="211"/>
      <c r="C21" s="211"/>
      <c r="D21" s="211">
        <f t="shared" si="0"/>
        <v>139230.5</v>
      </c>
      <c r="E21" s="212"/>
    </row>
    <row r="22" spans="1:5" ht="28.5" customHeight="1" x14ac:dyDescent="0.25">
      <c r="A22" s="210"/>
      <c r="B22" s="211"/>
      <c r="C22" s="211"/>
      <c r="D22" s="211">
        <f t="shared" si="0"/>
        <v>139230.5</v>
      </c>
      <c r="E22" s="212"/>
    </row>
    <row r="23" spans="1:5" ht="28.5" customHeight="1" x14ac:dyDescent="0.25">
      <c r="A23" s="210"/>
      <c r="B23" s="211"/>
      <c r="C23" s="211"/>
      <c r="D23" s="211">
        <f t="shared" si="0"/>
        <v>139230.5</v>
      </c>
      <c r="E23" s="212"/>
    </row>
    <row r="24" spans="1:5" ht="28.5" customHeight="1" x14ac:dyDescent="0.25">
      <c r="A24" s="210">
        <v>45627</v>
      </c>
      <c r="B24" s="211"/>
      <c r="C24" s="211">
        <v>2470</v>
      </c>
      <c r="D24" s="211">
        <f t="shared" si="0"/>
        <v>136760.5</v>
      </c>
      <c r="E24" s="216" t="s">
        <v>269</v>
      </c>
    </row>
    <row r="25" spans="1:5" ht="28.5" customHeight="1" x14ac:dyDescent="0.25">
      <c r="A25" s="210">
        <v>45630</v>
      </c>
      <c r="B25" s="211"/>
      <c r="C25" s="211">
        <v>1200</v>
      </c>
      <c r="D25" s="211">
        <f t="shared" si="0"/>
        <v>135560.5</v>
      </c>
      <c r="E25" s="212" t="s">
        <v>270</v>
      </c>
    </row>
    <row r="26" spans="1:5" ht="28.5" customHeight="1" x14ac:dyDescent="0.25">
      <c r="A26" s="210">
        <v>45630</v>
      </c>
      <c r="B26" s="211"/>
      <c r="C26" s="211">
        <v>21855</v>
      </c>
      <c r="D26" s="211">
        <f t="shared" si="0"/>
        <v>113705.5</v>
      </c>
      <c r="E26" s="212" t="s">
        <v>271</v>
      </c>
    </row>
    <row r="27" spans="1:5" ht="28.5" customHeight="1" x14ac:dyDescent="0.25">
      <c r="A27" s="210">
        <v>45630</v>
      </c>
      <c r="B27" s="211"/>
      <c r="C27" s="211">
        <v>3250</v>
      </c>
      <c r="D27" s="211">
        <f t="shared" si="0"/>
        <v>110455.5</v>
      </c>
      <c r="E27" s="212" t="s">
        <v>272</v>
      </c>
    </row>
    <row r="28" spans="1:5" ht="28.5" customHeight="1" x14ac:dyDescent="0.25">
      <c r="A28" s="210">
        <v>45631</v>
      </c>
      <c r="B28" s="211"/>
      <c r="C28" s="211">
        <v>13925</v>
      </c>
      <c r="D28" s="211">
        <f t="shared" si="0"/>
        <v>96530.5</v>
      </c>
      <c r="E28" s="212" t="s">
        <v>273</v>
      </c>
    </row>
    <row r="29" spans="1:5" ht="28.5" customHeight="1" x14ac:dyDescent="0.25">
      <c r="A29" s="210">
        <v>45631</v>
      </c>
      <c r="B29" s="211"/>
      <c r="C29" s="211">
        <v>3345</v>
      </c>
      <c r="D29" s="211">
        <f t="shared" si="0"/>
        <v>93185.5</v>
      </c>
      <c r="E29" s="212" t="s">
        <v>274</v>
      </c>
    </row>
    <row r="30" spans="1:5" ht="28.5" customHeight="1" x14ac:dyDescent="0.25">
      <c r="A30" s="210">
        <v>45636</v>
      </c>
      <c r="B30" s="211"/>
      <c r="C30" s="211">
        <v>3500</v>
      </c>
      <c r="D30" s="211">
        <f t="shared" si="0"/>
        <v>89685.5</v>
      </c>
      <c r="E30" s="212" t="s">
        <v>275</v>
      </c>
    </row>
    <row r="31" spans="1:5" ht="28.5" customHeight="1" x14ac:dyDescent="0.25">
      <c r="A31" s="210">
        <v>45641</v>
      </c>
      <c r="B31" s="211"/>
      <c r="C31" s="211">
        <v>17745</v>
      </c>
      <c r="D31" s="211">
        <f t="shared" si="0"/>
        <v>71940.5</v>
      </c>
      <c r="E31" s="212" t="s">
        <v>276</v>
      </c>
    </row>
    <row r="32" spans="1:5" ht="28.5" customHeight="1" x14ac:dyDescent="0.25">
      <c r="A32" s="210">
        <v>45641</v>
      </c>
      <c r="B32" s="211"/>
      <c r="C32" s="211">
        <v>1920</v>
      </c>
      <c r="D32" s="211">
        <f t="shared" si="0"/>
        <v>70020.5</v>
      </c>
      <c r="E32" s="212" t="s">
        <v>274</v>
      </c>
    </row>
    <row r="33" spans="1:5" ht="28.5" customHeight="1" x14ac:dyDescent="0.25">
      <c r="A33" s="210">
        <v>45644</v>
      </c>
      <c r="B33" s="211"/>
      <c r="C33" s="211">
        <v>1280</v>
      </c>
      <c r="D33" s="211">
        <f t="shared" si="0"/>
        <v>68740.5</v>
      </c>
      <c r="E33" s="212" t="s">
        <v>277</v>
      </c>
    </row>
    <row r="34" spans="1:5" ht="28.5" customHeight="1" x14ac:dyDescent="0.25">
      <c r="A34" s="210">
        <v>45645</v>
      </c>
      <c r="B34" s="211"/>
      <c r="C34" s="211">
        <v>5500</v>
      </c>
      <c r="D34" s="211">
        <f t="shared" si="0"/>
        <v>63240.5</v>
      </c>
      <c r="E34" s="212" t="s">
        <v>278</v>
      </c>
    </row>
    <row r="35" spans="1:5" ht="28.5" customHeight="1" x14ac:dyDescent="0.25">
      <c r="A35" s="210">
        <v>45647</v>
      </c>
      <c r="B35" s="211"/>
      <c r="C35" s="211">
        <v>1750</v>
      </c>
      <c r="D35" s="211">
        <f t="shared" si="0"/>
        <v>61490.5</v>
      </c>
      <c r="E35" s="212" t="s">
        <v>279</v>
      </c>
    </row>
    <row r="36" spans="1:5" ht="28.5" customHeight="1" x14ac:dyDescent="0.25">
      <c r="A36" s="210">
        <v>45650</v>
      </c>
      <c r="B36" s="211"/>
      <c r="C36" s="211">
        <v>6650</v>
      </c>
      <c r="D36" s="211">
        <f t="shared" si="0"/>
        <v>54840.5</v>
      </c>
      <c r="E36" s="212" t="s">
        <v>280</v>
      </c>
    </row>
    <row r="37" spans="1:5" ht="28.5" customHeight="1" x14ac:dyDescent="0.25">
      <c r="A37" s="210">
        <v>45652</v>
      </c>
      <c r="B37" s="211"/>
      <c r="C37" s="211">
        <v>15000</v>
      </c>
      <c r="D37" s="211">
        <f t="shared" si="0"/>
        <v>39840.5</v>
      </c>
      <c r="E37" s="212" t="s">
        <v>282</v>
      </c>
    </row>
    <row r="38" spans="1:5" ht="28.5" customHeight="1" x14ac:dyDescent="0.25">
      <c r="A38" s="210">
        <v>45654</v>
      </c>
      <c r="B38" s="211"/>
      <c r="C38" s="211">
        <v>4680</v>
      </c>
      <c r="D38" s="211">
        <f t="shared" si="0"/>
        <v>35160.5</v>
      </c>
      <c r="E38" s="212" t="s">
        <v>285</v>
      </c>
    </row>
    <row r="39" spans="1:5" ht="28.5" customHeight="1" x14ac:dyDescent="0.25">
      <c r="A39" s="210">
        <v>45657</v>
      </c>
      <c r="B39" s="211"/>
      <c r="C39" s="211">
        <v>25000</v>
      </c>
      <c r="D39" s="211">
        <f t="shared" si="0"/>
        <v>10160.5</v>
      </c>
      <c r="E39" s="212" t="s">
        <v>290</v>
      </c>
    </row>
    <row r="40" spans="1:5" ht="28.5" customHeight="1" x14ac:dyDescent="0.25">
      <c r="A40" s="210">
        <v>45657</v>
      </c>
      <c r="B40" s="211"/>
      <c r="C40" s="211">
        <v>10160.5</v>
      </c>
      <c r="D40" s="211">
        <f t="shared" si="0"/>
        <v>0</v>
      </c>
      <c r="E40" s="212" t="s">
        <v>291</v>
      </c>
    </row>
    <row r="41" spans="1:5" ht="28.5" customHeight="1" x14ac:dyDescent="0.25">
      <c r="A41" s="210"/>
      <c r="B41" s="211"/>
      <c r="C41" s="211"/>
      <c r="D41" s="211">
        <f t="shared" si="0"/>
        <v>0</v>
      </c>
      <c r="E41" s="212"/>
    </row>
    <row r="42" spans="1:5" ht="33" customHeight="1" x14ac:dyDescent="0.25">
      <c r="A42" s="213" t="s">
        <v>281</v>
      </c>
      <c r="B42" s="214">
        <f>SUM(B2:B41)</f>
        <v>139230.5</v>
      </c>
      <c r="C42" s="214">
        <f>SUM(C2:C41)</f>
        <v>139230.5</v>
      </c>
      <c r="D42" s="214">
        <f>B42-C42</f>
        <v>0</v>
      </c>
      <c r="E42" s="215"/>
    </row>
  </sheetData>
  <printOptions horizontalCentered="1" verticalCentered="1"/>
  <pageMargins left="0" right="0" top="0" bottom="0" header="0" footer="0"/>
  <pageSetup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rightToLeft="1" view="pageBreakPreview" zoomScale="60" zoomScaleNormal="7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B11" sqref="B11:B24"/>
    </sheetView>
  </sheetViews>
  <sheetFormatPr defaultRowHeight="26.25" x14ac:dyDescent="0.25"/>
  <cols>
    <col min="1" max="3" width="51.42578125" style="2" customWidth="1"/>
    <col min="4" max="4" width="65.7109375" style="2" customWidth="1"/>
    <col min="5" max="7" width="51.42578125" style="2" customWidth="1"/>
    <col min="8" max="10" width="9.140625" style="1"/>
  </cols>
  <sheetData>
    <row r="1" spans="1:7" ht="57.75" customHeight="1" x14ac:dyDescent="0.25">
      <c r="A1" s="6" t="s">
        <v>1</v>
      </c>
      <c r="B1" s="6" t="s">
        <v>2</v>
      </c>
      <c r="C1" s="6" t="s">
        <v>8</v>
      </c>
      <c r="D1" s="6" t="s">
        <v>5</v>
      </c>
      <c r="E1" s="6" t="s">
        <v>6</v>
      </c>
      <c r="F1" s="6" t="s">
        <v>7</v>
      </c>
      <c r="G1" s="6" t="s">
        <v>0</v>
      </c>
    </row>
    <row r="2" spans="1:7" ht="33.75" x14ac:dyDescent="0.25">
      <c r="A2" s="220">
        <v>45468</v>
      </c>
      <c r="B2" s="222">
        <v>3407</v>
      </c>
      <c r="C2" s="222">
        <v>9425</v>
      </c>
      <c r="D2" s="3" t="s">
        <v>3</v>
      </c>
      <c r="E2" s="7">
        <v>120</v>
      </c>
      <c r="F2" s="4">
        <v>60</v>
      </c>
      <c r="G2" s="4">
        <f>E2*F2</f>
        <v>7200</v>
      </c>
    </row>
    <row r="3" spans="1:7" ht="33.75" x14ac:dyDescent="0.25">
      <c r="A3" s="221"/>
      <c r="B3" s="223"/>
      <c r="C3" s="223"/>
      <c r="D3" s="3" t="s">
        <v>4</v>
      </c>
      <c r="E3" s="7">
        <v>10</v>
      </c>
      <c r="F3" s="4">
        <v>222.5</v>
      </c>
      <c r="G3" s="4">
        <f t="shared" ref="G3:G26" si="0">E3*F3</f>
        <v>2225</v>
      </c>
    </row>
    <row r="4" spans="1:7" ht="33.75" x14ac:dyDescent="0.25">
      <c r="A4" s="220">
        <v>45469</v>
      </c>
      <c r="B4" s="222">
        <v>3413</v>
      </c>
      <c r="C4" s="222">
        <v>2890</v>
      </c>
      <c r="D4" s="3" t="s">
        <v>9</v>
      </c>
      <c r="E4" s="7">
        <v>6</v>
      </c>
      <c r="F4" s="4">
        <v>220</v>
      </c>
      <c r="G4" s="4">
        <f t="shared" si="0"/>
        <v>1320</v>
      </c>
    </row>
    <row r="5" spans="1:7" ht="33.75" x14ac:dyDescent="0.25">
      <c r="A5" s="221"/>
      <c r="B5" s="221"/>
      <c r="C5" s="221"/>
      <c r="D5" s="5" t="s">
        <v>10</v>
      </c>
      <c r="E5" s="7">
        <v>2</v>
      </c>
      <c r="F5" s="4">
        <v>175</v>
      </c>
      <c r="G5" s="4">
        <f t="shared" si="0"/>
        <v>350</v>
      </c>
    </row>
    <row r="6" spans="1:7" ht="33.75" x14ac:dyDescent="0.25">
      <c r="A6" s="221"/>
      <c r="B6" s="221"/>
      <c r="C6" s="221"/>
      <c r="D6" s="5" t="s">
        <v>11</v>
      </c>
      <c r="E6" s="7">
        <v>1</v>
      </c>
      <c r="F6" s="4">
        <v>200</v>
      </c>
      <c r="G6" s="4">
        <f t="shared" si="0"/>
        <v>200</v>
      </c>
    </row>
    <row r="7" spans="1:7" ht="33.75" x14ac:dyDescent="0.25">
      <c r="A7" s="221"/>
      <c r="B7" s="221"/>
      <c r="C7" s="221"/>
      <c r="D7" s="5" t="s">
        <v>12</v>
      </c>
      <c r="E7" s="7">
        <v>1</v>
      </c>
      <c r="F7" s="4">
        <v>220</v>
      </c>
      <c r="G7" s="4">
        <f t="shared" si="0"/>
        <v>220</v>
      </c>
    </row>
    <row r="8" spans="1:7" ht="33.75" x14ac:dyDescent="0.25">
      <c r="A8" s="223"/>
      <c r="B8" s="223"/>
      <c r="C8" s="223"/>
      <c r="D8" s="5" t="s">
        <v>13</v>
      </c>
      <c r="E8" s="7">
        <v>10</v>
      </c>
      <c r="F8" s="4">
        <v>80</v>
      </c>
      <c r="G8" s="4">
        <f t="shared" si="0"/>
        <v>800</v>
      </c>
    </row>
    <row r="9" spans="1:7" ht="33.75" x14ac:dyDescent="0.25">
      <c r="A9" s="220">
        <v>45470</v>
      </c>
      <c r="B9" s="222">
        <v>3418</v>
      </c>
      <c r="C9" s="224">
        <v>3635</v>
      </c>
      <c r="D9" s="5" t="s">
        <v>4</v>
      </c>
      <c r="E9" s="7">
        <v>12</v>
      </c>
      <c r="F9" s="4">
        <v>200</v>
      </c>
      <c r="G9" s="4">
        <f>E9*F9+135</f>
        <v>2535</v>
      </c>
    </row>
    <row r="10" spans="1:7" ht="33.75" x14ac:dyDescent="0.25">
      <c r="A10" s="221"/>
      <c r="B10" s="223"/>
      <c r="C10" s="225"/>
      <c r="D10" s="5" t="s">
        <v>9</v>
      </c>
      <c r="E10" s="7">
        <v>5</v>
      </c>
      <c r="F10" s="4">
        <v>220</v>
      </c>
      <c r="G10" s="4">
        <f t="shared" si="0"/>
        <v>1100</v>
      </c>
    </row>
    <row r="11" spans="1:7" ht="33.75" x14ac:dyDescent="0.25">
      <c r="A11" s="217">
        <v>45472</v>
      </c>
      <c r="B11" s="229">
        <v>3436</v>
      </c>
      <c r="C11" s="226">
        <f>SUM(G11:G24)</f>
        <v>10477.5</v>
      </c>
      <c r="D11" s="9" t="s">
        <v>14</v>
      </c>
      <c r="E11" s="10">
        <v>1</v>
      </c>
      <c r="F11" s="11">
        <v>950</v>
      </c>
      <c r="G11" s="11">
        <f t="shared" si="0"/>
        <v>950</v>
      </c>
    </row>
    <row r="12" spans="1:7" ht="33.75" x14ac:dyDescent="0.25">
      <c r="A12" s="218"/>
      <c r="B12" s="227"/>
      <c r="C12" s="227"/>
      <c r="D12" s="9" t="s">
        <v>15</v>
      </c>
      <c r="E12" s="10">
        <v>1</v>
      </c>
      <c r="F12" s="11">
        <v>900</v>
      </c>
      <c r="G12" s="11">
        <f t="shared" si="0"/>
        <v>900</v>
      </c>
    </row>
    <row r="13" spans="1:7" ht="33.75" x14ac:dyDescent="0.25">
      <c r="A13" s="218"/>
      <c r="B13" s="227"/>
      <c r="C13" s="227"/>
      <c r="D13" s="9" t="s">
        <v>9</v>
      </c>
      <c r="E13" s="12">
        <v>6.5</v>
      </c>
      <c r="F13" s="11">
        <v>215</v>
      </c>
      <c r="G13" s="11">
        <f t="shared" si="0"/>
        <v>1397.5</v>
      </c>
    </row>
    <row r="14" spans="1:7" ht="33.75" x14ac:dyDescent="0.25">
      <c r="A14" s="218"/>
      <c r="B14" s="227"/>
      <c r="C14" s="227"/>
      <c r="D14" s="9" t="s">
        <v>16</v>
      </c>
      <c r="E14" s="10">
        <v>1</v>
      </c>
      <c r="F14" s="11">
        <v>450</v>
      </c>
      <c r="G14" s="11">
        <f t="shared" si="0"/>
        <v>450</v>
      </c>
    </row>
    <row r="15" spans="1:7" ht="33.75" x14ac:dyDescent="0.25">
      <c r="A15" s="218"/>
      <c r="B15" s="227"/>
      <c r="C15" s="227"/>
      <c r="D15" s="9" t="s">
        <v>17</v>
      </c>
      <c r="E15" s="10">
        <v>1</v>
      </c>
      <c r="F15" s="11">
        <v>120</v>
      </c>
      <c r="G15" s="11">
        <f t="shared" si="0"/>
        <v>120</v>
      </c>
    </row>
    <row r="16" spans="1:7" ht="33.75" x14ac:dyDescent="0.25">
      <c r="A16" s="219"/>
      <c r="B16" s="227"/>
      <c r="C16" s="227"/>
      <c r="D16" s="9" t="s">
        <v>18</v>
      </c>
      <c r="E16" s="10">
        <v>1</v>
      </c>
      <c r="F16" s="11">
        <v>100</v>
      </c>
      <c r="G16" s="11">
        <f t="shared" si="0"/>
        <v>100</v>
      </c>
    </row>
    <row r="17" spans="1:7" ht="33.75" x14ac:dyDescent="0.25">
      <c r="A17" s="217">
        <v>45473</v>
      </c>
      <c r="B17" s="227"/>
      <c r="C17" s="227"/>
      <c r="D17" s="9" t="s">
        <v>9</v>
      </c>
      <c r="E17" s="10">
        <v>5</v>
      </c>
      <c r="F17" s="11">
        <v>220</v>
      </c>
      <c r="G17" s="11">
        <f t="shared" si="0"/>
        <v>1100</v>
      </c>
    </row>
    <row r="18" spans="1:7" ht="33.75" x14ac:dyDescent="0.25">
      <c r="A18" s="218"/>
      <c r="B18" s="227"/>
      <c r="C18" s="227"/>
      <c r="D18" s="9" t="s">
        <v>4</v>
      </c>
      <c r="E18" s="10">
        <v>10</v>
      </c>
      <c r="F18" s="11">
        <v>200</v>
      </c>
      <c r="G18" s="11">
        <f>E18*F18+150</f>
        <v>2150</v>
      </c>
    </row>
    <row r="19" spans="1:7" ht="33.75" x14ac:dyDescent="0.25">
      <c r="A19" s="218"/>
      <c r="B19" s="227"/>
      <c r="C19" s="227"/>
      <c r="D19" s="9" t="s">
        <v>21</v>
      </c>
      <c r="E19" s="10">
        <v>20</v>
      </c>
      <c r="F19" s="11">
        <v>6</v>
      </c>
      <c r="G19" s="11">
        <f t="shared" si="0"/>
        <v>120</v>
      </c>
    </row>
    <row r="20" spans="1:7" ht="33.75" x14ac:dyDescent="0.25">
      <c r="A20" s="218"/>
      <c r="B20" s="227"/>
      <c r="C20" s="227"/>
      <c r="D20" s="9" t="s">
        <v>12</v>
      </c>
      <c r="E20" s="10">
        <v>1</v>
      </c>
      <c r="F20" s="11">
        <v>220</v>
      </c>
      <c r="G20" s="11">
        <f t="shared" si="0"/>
        <v>220</v>
      </c>
    </row>
    <row r="21" spans="1:7" ht="33.75" x14ac:dyDescent="0.25">
      <c r="A21" s="218"/>
      <c r="B21" s="227"/>
      <c r="C21" s="227"/>
      <c r="D21" s="9" t="s">
        <v>19</v>
      </c>
      <c r="E21" s="10">
        <v>1</v>
      </c>
      <c r="F21" s="11">
        <v>1900</v>
      </c>
      <c r="G21" s="11">
        <f t="shared" si="0"/>
        <v>1900</v>
      </c>
    </row>
    <row r="22" spans="1:7" ht="33.75" x14ac:dyDescent="0.25">
      <c r="A22" s="218"/>
      <c r="B22" s="227"/>
      <c r="C22" s="227"/>
      <c r="D22" s="9" t="s">
        <v>20</v>
      </c>
      <c r="E22" s="10">
        <v>1</v>
      </c>
      <c r="F22" s="11">
        <v>250</v>
      </c>
      <c r="G22" s="11">
        <f t="shared" si="0"/>
        <v>250</v>
      </c>
    </row>
    <row r="23" spans="1:7" ht="33.75" x14ac:dyDescent="0.25">
      <c r="A23" s="218"/>
      <c r="B23" s="227"/>
      <c r="C23" s="227"/>
      <c r="D23" s="9" t="s">
        <v>22</v>
      </c>
      <c r="E23" s="10">
        <v>1000</v>
      </c>
      <c r="F23" s="11">
        <v>0.39</v>
      </c>
      <c r="G23" s="11">
        <f t="shared" si="0"/>
        <v>390</v>
      </c>
    </row>
    <row r="24" spans="1:7" ht="33.75" x14ac:dyDescent="0.25">
      <c r="A24" s="219"/>
      <c r="B24" s="228"/>
      <c r="C24" s="228"/>
      <c r="D24" s="9" t="s">
        <v>23</v>
      </c>
      <c r="E24" s="10">
        <v>5</v>
      </c>
      <c r="F24" s="11">
        <v>86</v>
      </c>
      <c r="G24" s="11">
        <f t="shared" si="0"/>
        <v>430</v>
      </c>
    </row>
    <row r="25" spans="1:7" ht="33.75" x14ac:dyDescent="0.25">
      <c r="A25" s="3"/>
      <c r="B25" s="3"/>
      <c r="C25" s="3"/>
      <c r="D25" s="3"/>
      <c r="E25" s="7"/>
      <c r="F25" s="4"/>
      <c r="G25" s="4">
        <f t="shared" si="0"/>
        <v>0</v>
      </c>
    </row>
    <row r="26" spans="1:7" ht="39.75" customHeight="1" x14ac:dyDescent="0.25">
      <c r="A26" s="3"/>
      <c r="B26" s="3"/>
      <c r="C26" s="3"/>
      <c r="D26" s="3"/>
      <c r="E26" s="7"/>
      <c r="F26" s="4"/>
      <c r="G26" s="4">
        <f t="shared" si="0"/>
        <v>0</v>
      </c>
    </row>
    <row r="27" spans="1:7" ht="39.75" customHeight="1" x14ac:dyDescent="0.25">
      <c r="A27" s="3"/>
      <c r="B27" s="3"/>
      <c r="C27" s="3"/>
      <c r="D27" s="3"/>
      <c r="E27" s="7"/>
      <c r="F27" s="4"/>
      <c r="G27" s="4">
        <f>SUM(G2:G26)</f>
        <v>26427.5</v>
      </c>
    </row>
    <row r="28" spans="1:7" x14ac:dyDescent="0.25">
      <c r="G28" s="8"/>
    </row>
  </sheetData>
  <autoFilter ref="A1:J1"/>
  <mergeCells count="13">
    <mergeCell ref="A2:A3"/>
    <mergeCell ref="B2:B3"/>
    <mergeCell ref="C2:C3"/>
    <mergeCell ref="C4:C8"/>
    <mergeCell ref="B4:B8"/>
    <mergeCell ref="A4:A8"/>
    <mergeCell ref="A11:A16"/>
    <mergeCell ref="A9:A10"/>
    <mergeCell ref="B9:B10"/>
    <mergeCell ref="C9:C10"/>
    <mergeCell ref="C11:C24"/>
    <mergeCell ref="B11:B24"/>
    <mergeCell ref="A17:A24"/>
  </mergeCells>
  <pageMargins left="0.7" right="0.7" top="0.75" bottom="0.75" header="0.3" footer="0.3"/>
  <pageSetup scale="32" orientation="landscape" r:id="rId1"/>
  <ignoredErrors>
    <ignoredError sqref="G9:G10 G18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8"/>
  <sheetViews>
    <sheetView rightToLeft="1" view="pageBreakPreview" zoomScale="60" zoomScaleNormal="7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B16" sqref="B16:B18"/>
    </sheetView>
  </sheetViews>
  <sheetFormatPr defaultRowHeight="26.25" x14ac:dyDescent="0.25"/>
  <cols>
    <col min="1" max="3" width="32.5703125" style="2" customWidth="1"/>
    <col min="4" max="4" width="149" style="2" customWidth="1"/>
    <col min="5" max="8" width="51.42578125" style="2" customWidth="1"/>
    <col min="9" max="10" width="9.140625" style="1"/>
  </cols>
  <sheetData>
    <row r="1" spans="1:8" ht="57.75" customHeight="1" x14ac:dyDescent="0.25">
      <c r="A1" s="6" t="s">
        <v>1</v>
      </c>
      <c r="B1" s="6" t="s">
        <v>2</v>
      </c>
      <c r="C1" s="6" t="s">
        <v>8</v>
      </c>
      <c r="D1" s="6" t="s">
        <v>5</v>
      </c>
      <c r="E1" s="6" t="s">
        <v>6</v>
      </c>
      <c r="F1" s="6" t="s">
        <v>7</v>
      </c>
      <c r="G1" s="6" t="s">
        <v>0</v>
      </c>
      <c r="H1" s="6" t="s">
        <v>43</v>
      </c>
    </row>
    <row r="2" spans="1:8" ht="33.75" x14ac:dyDescent="0.25">
      <c r="A2" s="232">
        <v>45474</v>
      </c>
      <c r="B2" s="242">
        <v>3451</v>
      </c>
      <c r="C2" s="243">
        <f>SUM(G2:G5)</f>
        <v>1810</v>
      </c>
      <c r="D2" s="25" t="s">
        <v>24</v>
      </c>
      <c r="E2" s="7">
        <v>5</v>
      </c>
      <c r="F2" s="26">
        <v>22</v>
      </c>
      <c r="G2" s="26">
        <f>E2*F2</f>
        <v>110</v>
      </c>
      <c r="H2" s="26"/>
    </row>
    <row r="3" spans="1:8" ht="33.75" x14ac:dyDescent="0.25">
      <c r="A3" s="232"/>
      <c r="B3" s="242"/>
      <c r="C3" s="242"/>
      <c r="D3" s="25" t="s">
        <v>25</v>
      </c>
      <c r="E3" s="7">
        <v>1</v>
      </c>
      <c r="F3" s="26">
        <v>60</v>
      </c>
      <c r="G3" s="26">
        <f t="shared" ref="G3:G11" si="0">E3*F3</f>
        <v>60</v>
      </c>
      <c r="H3" s="26"/>
    </row>
    <row r="4" spans="1:8" ht="33.75" x14ac:dyDescent="0.25">
      <c r="A4" s="232"/>
      <c r="B4" s="242"/>
      <c r="C4" s="242"/>
      <c r="D4" s="25" t="s">
        <v>26</v>
      </c>
      <c r="E4" s="7">
        <v>25</v>
      </c>
      <c r="F4" s="26">
        <v>56</v>
      </c>
      <c r="G4" s="26">
        <f t="shared" si="0"/>
        <v>1400</v>
      </c>
      <c r="H4" s="26"/>
    </row>
    <row r="5" spans="1:8" ht="33.75" x14ac:dyDescent="0.25">
      <c r="A5" s="232"/>
      <c r="B5" s="242"/>
      <c r="C5" s="242"/>
      <c r="D5" s="13" t="s">
        <v>27</v>
      </c>
      <c r="E5" s="14">
        <v>24</v>
      </c>
      <c r="F5" s="15">
        <v>10</v>
      </c>
      <c r="G5" s="15">
        <f t="shared" si="0"/>
        <v>240</v>
      </c>
      <c r="H5" s="15"/>
    </row>
    <row r="6" spans="1:8" ht="33.75" x14ac:dyDescent="0.25">
      <c r="A6" s="20">
        <v>45475</v>
      </c>
      <c r="B6" s="21">
        <v>3454</v>
      </c>
      <c r="C6" s="30">
        <v>5200</v>
      </c>
      <c r="D6" s="13" t="s">
        <v>41</v>
      </c>
      <c r="E6" s="14">
        <v>40</v>
      </c>
      <c r="F6" s="15">
        <v>130</v>
      </c>
      <c r="G6" s="15">
        <f t="shared" si="0"/>
        <v>5200</v>
      </c>
      <c r="H6" s="15" t="s">
        <v>44</v>
      </c>
    </row>
    <row r="7" spans="1:8" ht="33.75" x14ac:dyDescent="0.25">
      <c r="A7" s="20">
        <v>45477</v>
      </c>
      <c r="B7" s="21">
        <v>3470</v>
      </c>
      <c r="C7" s="30">
        <v>525</v>
      </c>
      <c r="D7" s="13" t="s">
        <v>42</v>
      </c>
      <c r="E7" s="14">
        <v>50</v>
      </c>
      <c r="F7" s="15">
        <v>10.5</v>
      </c>
      <c r="G7" s="15">
        <f t="shared" si="0"/>
        <v>525</v>
      </c>
      <c r="H7" s="15"/>
    </row>
    <row r="8" spans="1:8" ht="33.75" x14ac:dyDescent="0.25">
      <c r="A8" s="20">
        <v>45479</v>
      </c>
      <c r="B8" s="21">
        <v>3476</v>
      </c>
      <c r="C8" s="30">
        <v>49650</v>
      </c>
      <c r="D8" s="13" t="s">
        <v>47</v>
      </c>
      <c r="E8" s="14">
        <v>1</v>
      </c>
      <c r="F8" s="15">
        <v>49650</v>
      </c>
      <c r="G8" s="15">
        <f t="shared" si="0"/>
        <v>49650</v>
      </c>
      <c r="H8" s="15"/>
    </row>
    <row r="9" spans="1:8" ht="33.75" x14ac:dyDescent="0.25">
      <c r="A9" s="220">
        <v>45480</v>
      </c>
      <c r="B9" s="222">
        <v>3489</v>
      </c>
      <c r="C9" s="245">
        <v>5170</v>
      </c>
      <c r="D9" s="13" t="s">
        <v>41</v>
      </c>
      <c r="E9" s="14">
        <v>20</v>
      </c>
      <c r="F9" s="15">
        <v>130</v>
      </c>
      <c r="G9" s="15">
        <f t="shared" si="0"/>
        <v>2600</v>
      </c>
      <c r="H9" s="15"/>
    </row>
    <row r="10" spans="1:8" ht="33.75" x14ac:dyDescent="0.25">
      <c r="A10" s="238"/>
      <c r="B10" s="223"/>
      <c r="C10" s="246"/>
      <c r="D10" s="13" t="s">
        <v>41</v>
      </c>
      <c r="E10" s="14">
        <v>20</v>
      </c>
      <c r="F10" s="15">
        <v>128.5</v>
      </c>
      <c r="G10" s="15">
        <f t="shared" si="0"/>
        <v>2570</v>
      </c>
      <c r="H10" s="15"/>
    </row>
    <row r="11" spans="1:8" ht="33.75" x14ac:dyDescent="0.25">
      <c r="A11" s="220">
        <v>45480</v>
      </c>
      <c r="B11" s="222">
        <v>3493</v>
      </c>
      <c r="C11" s="244">
        <f>SUM(G11:G15)</f>
        <v>3070</v>
      </c>
      <c r="D11" s="5" t="s">
        <v>28</v>
      </c>
      <c r="E11" s="7">
        <v>1</v>
      </c>
      <c r="F11" s="26">
        <v>1200</v>
      </c>
      <c r="G11" s="16">
        <f t="shared" si="0"/>
        <v>1200</v>
      </c>
      <c r="H11" s="16"/>
    </row>
    <row r="12" spans="1:8" ht="33.75" x14ac:dyDescent="0.25">
      <c r="A12" s="237"/>
      <c r="B12" s="221"/>
      <c r="C12" s="221"/>
      <c r="D12" s="5" t="s">
        <v>29</v>
      </c>
      <c r="E12" s="7">
        <v>5</v>
      </c>
      <c r="F12" s="26">
        <v>80</v>
      </c>
      <c r="G12" s="26">
        <f t="shared" ref="G12:G13" si="1">E12*F12</f>
        <v>400</v>
      </c>
      <c r="H12" s="26"/>
    </row>
    <row r="13" spans="1:8" ht="33.75" x14ac:dyDescent="0.25">
      <c r="A13" s="237"/>
      <c r="B13" s="221"/>
      <c r="C13" s="221"/>
      <c r="D13" s="5" t="s">
        <v>30</v>
      </c>
      <c r="E13" s="7">
        <v>20</v>
      </c>
      <c r="F13" s="26">
        <v>6</v>
      </c>
      <c r="G13" s="26">
        <f t="shared" si="1"/>
        <v>120</v>
      </c>
      <c r="H13" s="26"/>
    </row>
    <row r="14" spans="1:8" ht="33.75" x14ac:dyDescent="0.25">
      <c r="A14" s="237"/>
      <c r="B14" s="221"/>
      <c r="C14" s="221"/>
      <c r="D14" s="5" t="s">
        <v>31</v>
      </c>
      <c r="E14" s="7">
        <v>5</v>
      </c>
      <c r="F14" s="26">
        <v>80</v>
      </c>
      <c r="G14" s="26">
        <f>E14*F14</f>
        <v>400</v>
      </c>
      <c r="H14" s="26"/>
    </row>
    <row r="15" spans="1:8" ht="33.75" x14ac:dyDescent="0.25">
      <c r="A15" s="238"/>
      <c r="B15" s="223"/>
      <c r="C15" s="223"/>
      <c r="D15" s="13" t="s">
        <v>27</v>
      </c>
      <c r="E15" s="14">
        <v>1</v>
      </c>
      <c r="F15" s="15">
        <v>950</v>
      </c>
      <c r="G15" s="15">
        <f t="shared" ref="G15:G116" si="2">E15*F15</f>
        <v>950</v>
      </c>
      <c r="H15" s="15"/>
    </row>
    <row r="16" spans="1:8" ht="33.75" x14ac:dyDescent="0.25">
      <c r="A16" s="220">
        <v>45481</v>
      </c>
      <c r="B16" s="229">
        <v>3502</v>
      </c>
      <c r="C16" s="247">
        <f>SUM(G16:G18)</f>
        <v>37485</v>
      </c>
      <c r="D16" s="9" t="s">
        <v>32</v>
      </c>
      <c r="E16" s="10">
        <v>2865</v>
      </c>
      <c r="F16" s="11">
        <v>13</v>
      </c>
      <c r="G16" s="26">
        <f t="shared" si="2"/>
        <v>37245</v>
      </c>
      <c r="H16" s="26"/>
    </row>
    <row r="17" spans="1:8" ht="33.75" x14ac:dyDescent="0.25">
      <c r="A17" s="237"/>
      <c r="B17" s="227"/>
      <c r="C17" s="248"/>
      <c r="D17" s="9" t="s">
        <v>33</v>
      </c>
      <c r="E17" s="10">
        <v>1</v>
      </c>
      <c r="F17" s="11">
        <v>150</v>
      </c>
      <c r="G17" s="26">
        <f t="shared" si="2"/>
        <v>150</v>
      </c>
      <c r="H17" s="26"/>
    </row>
    <row r="18" spans="1:8" ht="33.75" x14ac:dyDescent="0.25">
      <c r="A18" s="238"/>
      <c r="B18" s="228"/>
      <c r="C18" s="249"/>
      <c r="D18" s="13" t="s">
        <v>34</v>
      </c>
      <c r="E18" s="14">
        <v>1</v>
      </c>
      <c r="F18" s="15">
        <f>60+30</f>
        <v>90</v>
      </c>
      <c r="G18" s="15">
        <f t="shared" si="2"/>
        <v>90</v>
      </c>
      <c r="H18" s="15"/>
    </row>
    <row r="19" spans="1:8" ht="33.75" x14ac:dyDescent="0.25">
      <c r="A19" s="220">
        <v>45476</v>
      </c>
      <c r="B19" s="229">
        <v>3503</v>
      </c>
      <c r="C19" s="226">
        <f>SUM(G19:G25)</f>
        <v>10062</v>
      </c>
      <c r="D19" s="9" t="s">
        <v>3</v>
      </c>
      <c r="E19" s="10">
        <v>120</v>
      </c>
      <c r="F19" s="11">
        <v>60</v>
      </c>
      <c r="G19" s="26">
        <f t="shared" si="2"/>
        <v>7200</v>
      </c>
      <c r="H19" s="26"/>
    </row>
    <row r="20" spans="1:8" ht="33.75" x14ac:dyDescent="0.25">
      <c r="A20" s="237"/>
      <c r="B20" s="227"/>
      <c r="C20" s="227"/>
      <c r="D20" s="9" t="s">
        <v>35</v>
      </c>
      <c r="E20" s="10">
        <v>5</v>
      </c>
      <c r="F20" s="11">
        <v>205</v>
      </c>
      <c r="G20" s="26">
        <f>E20*F20-5</f>
        <v>1020</v>
      </c>
      <c r="H20" s="26"/>
    </row>
    <row r="21" spans="1:8" ht="33.75" x14ac:dyDescent="0.25">
      <c r="A21" s="237"/>
      <c r="B21" s="227"/>
      <c r="C21" s="227"/>
      <c r="D21" s="9" t="s">
        <v>36</v>
      </c>
      <c r="E21" s="10">
        <v>5</v>
      </c>
      <c r="F21" s="11">
        <v>200</v>
      </c>
      <c r="G21" s="26">
        <f t="shared" si="2"/>
        <v>1000</v>
      </c>
      <c r="H21" s="26"/>
    </row>
    <row r="22" spans="1:8" ht="33.75" x14ac:dyDescent="0.25">
      <c r="A22" s="237"/>
      <c r="B22" s="227"/>
      <c r="C22" s="227"/>
      <c r="D22" s="9" t="s">
        <v>12</v>
      </c>
      <c r="E22" s="10">
        <v>1</v>
      </c>
      <c r="F22" s="11">
        <v>222</v>
      </c>
      <c r="G22" s="26">
        <f t="shared" si="2"/>
        <v>222</v>
      </c>
      <c r="H22" s="26"/>
    </row>
    <row r="23" spans="1:8" ht="33.75" x14ac:dyDescent="0.25">
      <c r="A23" s="237"/>
      <c r="B23" s="227"/>
      <c r="C23" s="227"/>
      <c r="D23" s="9" t="s">
        <v>37</v>
      </c>
      <c r="E23" s="10">
        <v>2</v>
      </c>
      <c r="F23" s="11">
        <v>62.5</v>
      </c>
      <c r="G23" s="26">
        <f t="shared" si="2"/>
        <v>125</v>
      </c>
      <c r="H23" s="26"/>
    </row>
    <row r="24" spans="1:8" ht="33.75" x14ac:dyDescent="0.25">
      <c r="A24" s="237"/>
      <c r="B24" s="227"/>
      <c r="C24" s="227"/>
      <c r="D24" s="9" t="s">
        <v>38</v>
      </c>
      <c r="E24" s="10">
        <v>20</v>
      </c>
      <c r="F24" s="11">
        <v>6</v>
      </c>
      <c r="G24" s="26">
        <f t="shared" si="2"/>
        <v>120</v>
      </c>
      <c r="H24" s="26"/>
    </row>
    <row r="25" spans="1:8" ht="33.75" x14ac:dyDescent="0.25">
      <c r="A25" s="238"/>
      <c r="B25" s="228"/>
      <c r="C25" s="228"/>
      <c r="D25" s="13" t="s">
        <v>39</v>
      </c>
      <c r="E25" s="14">
        <v>5</v>
      </c>
      <c r="F25" s="15">
        <v>75</v>
      </c>
      <c r="G25" s="15">
        <f t="shared" si="2"/>
        <v>375</v>
      </c>
      <c r="H25" s="15"/>
    </row>
    <row r="26" spans="1:8" ht="33.75" x14ac:dyDescent="0.25">
      <c r="A26" s="220">
        <v>45477</v>
      </c>
      <c r="B26" s="229">
        <v>3504</v>
      </c>
      <c r="C26" s="226">
        <f>SUM(G26:G28)</f>
        <v>2900</v>
      </c>
      <c r="D26" s="9" t="s">
        <v>36</v>
      </c>
      <c r="E26" s="10">
        <v>7</v>
      </c>
      <c r="F26" s="11">
        <v>200</v>
      </c>
      <c r="G26" s="26">
        <f t="shared" si="2"/>
        <v>1400</v>
      </c>
      <c r="H26" s="26"/>
    </row>
    <row r="27" spans="1:8" ht="33.75" x14ac:dyDescent="0.25">
      <c r="A27" s="237"/>
      <c r="B27" s="227"/>
      <c r="C27" s="227"/>
      <c r="D27" s="9" t="s">
        <v>35</v>
      </c>
      <c r="E27" s="10">
        <v>5</v>
      </c>
      <c r="F27" s="11">
        <v>205</v>
      </c>
      <c r="G27" s="26">
        <f>E27*F27+50</f>
        <v>1075</v>
      </c>
      <c r="H27" s="26"/>
    </row>
    <row r="28" spans="1:8" ht="33.75" x14ac:dyDescent="0.25">
      <c r="A28" s="238"/>
      <c r="B28" s="228"/>
      <c r="C28" s="228"/>
      <c r="D28" s="13" t="s">
        <v>40</v>
      </c>
      <c r="E28" s="14">
        <v>5</v>
      </c>
      <c r="F28" s="15">
        <v>85</v>
      </c>
      <c r="G28" s="15">
        <f t="shared" si="2"/>
        <v>425</v>
      </c>
      <c r="H28" s="15"/>
    </row>
    <row r="29" spans="1:8" ht="33.75" x14ac:dyDescent="0.25">
      <c r="A29" s="220">
        <v>45478</v>
      </c>
      <c r="B29" s="229">
        <v>3505</v>
      </c>
      <c r="C29" s="226">
        <f>SUM(G29:G32)</f>
        <v>5235</v>
      </c>
      <c r="D29" s="9" t="s">
        <v>36</v>
      </c>
      <c r="E29" s="17">
        <v>3.75</v>
      </c>
      <c r="F29" s="11">
        <v>180</v>
      </c>
      <c r="G29" s="26">
        <f t="shared" si="2"/>
        <v>675</v>
      </c>
      <c r="H29" s="28"/>
    </row>
    <row r="30" spans="1:8" ht="33.75" x14ac:dyDescent="0.25">
      <c r="A30" s="237"/>
      <c r="B30" s="227"/>
      <c r="C30" s="227"/>
      <c r="D30" s="9" t="s">
        <v>26</v>
      </c>
      <c r="E30" s="10">
        <v>25</v>
      </c>
      <c r="F30" s="11">
        <v>56</v>
      </c>
      <c r="G30" s="26">
        <f t="shared" si="2"/>
        <v>1400</v>
      </c>
      <c r="H30" s="28"/>
    </row>
    <row r="31" spans="1:8" ht="33.75" x14ac:dyDescent="0.25">
      <c r="A31" s="237"/>
      <c r="B31" s="227"/>
      <c r="C31" s="227"/>
      <c r="D31" s="9" t="s">
        <v>35</v>
      </c>
      <c r="E31" s="10">
        <v>12</v>
      </c>
      <c r="F31" s="11">
        <v>250</v>
      </c>
      <c r="G31" s="26">
        <f>E31*F31+60</f>
        <v>3060</v>
      </c>
      <c r="H31" s="28"/>
    </row>
    <row r="32" spans="1:8" ht="33.75" x14ac:dyDescent="0.25">
      <c r="A32" s="238"/>
      <c r="B32" s="228"/>
      <c r="C32" s="228"/>
      <c r="D32" s="13" t="s">
        <v>18</v>
      </c>
      <c r="E32" s="14">
        <v>1</v>
      </c>
      <c r="F32" s="15">
        <v>100</v>
      </c>
      <c r="G32" s="15">
        <f t="shared" si="2"/>
        <v>100</v>
      </c>
      <c r="H32" s="29"/>
    </row>
    <row r="33" spans="1:8" ht="33.75" x14ac:dyDescent="0.25">
      <c r="A33" s="220">
        <v>45481</v>
      </c>
      <c r="B33" s="229">
        <v>3506</v>
      </c>
      <c r="C33" s="229">
        <v>4347</v>
      </c>
      <c r="D33" s="9" t="s">
        <v>35</v>
      </c>
      <c r="E33" s="10">
        <v>12</v>
      </c>
      <c r="F33" s="11">
        <v>250</v>
      </c>
      <c r="G33" s="26">
        <f>E33*F33+65</f>
        <v>3065</v>
      </c>
      <c r="H33" s="26"/>
    </row>
    <row r="34" spans="1:8" ht="33.75" x14ac:dyDescent="0.25">
      <c r="A34" s="237"/>
      <c r="B34" s="227"/>
      <c r="C34" s="227"/>
      <c r="D34" s="9" t="s">
        <v>39</v>
      </c>
      <c r="E34" s="10">
        <v>5</v>
      </c>
      <c r="F34" s="11">
        <v>70</v>
      </c>
      <c r="G34" s="26">
        <f t="shared" si="2"/>
        <v>350</v>
      </c>
      <c r="H34" s="26"/>
    </row>
    <row r="35" spans="1:8" ht="33.75" x14ac:dyDescent="0.25">
      <c r="A35" s="238"/>
      <c r="B35" s="228"/>
      <c r="C35" s="228"/>
      <c r="D35" s="13" t="s">
        <v>36</v>
      </c>
      <c r="E35" s="14">
        <v>5.3250000000000002</v>
      </c>
      <c r="F35" s="15">
        <v>175</v>
      </c>
      <c r="G35" s="15">
        <f t="shared" si="2"/>
        <v>931.875</v>
      </c>
      <c r="H35" s="29"/>
    </row>
    <row r="36" spans="1:8" ht="33.75" x14ac:dyDescent="0.25">
      <c r="A36" s="18">
        <v>45481</v>
      </c>
      <c r="B36" s="19">
        <v>3470</v>
      </c>
      <c r="C36" s="19">
        <v>525</v>
      </c>
      <c r="D36" s="13" t="s">
        <v>42</v>
      </c>
      <c r="E36" s="14">
        <v>50</v>
      </c>
      <c r="F36" s="15">
        <v>10.5</v>
      </c>
      <c r="G36" s="15">
        <v>525</v>
      </c>
      <c r="H36" s="15"/>
    </row>
    <row r="37" spans="1:8" ht="33.75" x14ac:dyDescent="0.25">
      <c r="A37" s="220">
        <v>45482</v>
      </c>
      <c r="B37" s="229">
        <v>3518</v>
      </c>
      <c r="C37" s="229">
        <v>5680</v>
      </c>
      <c r="D37" s="9" t="s">
        <v>45</v>
      </c>
      <c r="E37" s="10">
        <v>10</v>
      </c>
      <c r="F37" s="11">
        <v>328</v>
      </c>
      <c r="G37" s="26">
        <f t="shared" si="2"/>
        <v>3280</v>
      </c>
      <c r="H37" s="26"/>
    </row>
    <row r="38" spans="1:8" ht="33.75" x14ac:dyDescent="0.25">
      <c r="A38" s="237"/>
      <c r="B38" s="227"/>
      <c r="C38" s="227"/>
      <c r="D38" s="9" t="s">
        <v>12</v>
      </c>
      <c r="E38" s="10">
        <v>2</v>
      </c>
      <c r="F38" s="11">
        <v>200</v>
      </c>
      <c r="G38" s="26">
        <f t="shared" si="2"/>
        <v>400</v>
      </c>
      <c r="H38" s="26"/>
    </row>
    <row r="39" spans="1:8" ht="33.75" x14ac:dyDescent="0.25">
      <c r="A39" s="238"/>
      <c r="B39" s="228"/>
      <c r="C39" s="228"/>
      <c r="D39" s="13" t="s">
        <v>46</v>
      </c>
      <c r="E39" s="14">
        <v>10</v>
      </c>
      <c r="F39" s="15">
        <v>200</v>
      </c>
      <c r="G39" s="15">
        <f t="shared" si="2"/>
        <v>2000</v>
      </c>
      <c r="H39" s="15"/>
    </row>
    <row r="40" spans="1:8" ht="33.75" x14ac:dyDescent="0.25">
      <c r="A40" s="23">
        <v>45483</v>
      </c>
      <c r="B40" s="22">
        <v>3540</v>
      </c>
      <c r="C40" s="31">
        <v>2370</v>
      </c>
      <c r="D40" s="13" t="s">
        <v>51</v>
      </c>
      <c r="E40" s="14">
        <v>60</v>
      </c>
      <c r="F40" s="15">
        <v>39.5</v>
      </c>
      <c r="G40" s="15">
        <f t="shared" si="2"/>
        <v>2370</v>
      </c>
      <c r="H40" s="15"/>
    </row>
    <row r="41" spans="1:8" ht="33.75" x14ac:dyDescent="0.25">
      <c r="A41" s="232">
        <v>45483</v>
      </c>
      <c r="B41" s="241">
        <v>3541</v>
      </c>
      <c r="C41" s="231">
        <f>SUM(G41:G47)</f>
        <v>9285</v>
      </c>
      <c r="D41" s="9" t="s">
        <v>3</v>
      </c>
      <c r="E41" s="10">
        <v>120</v>
      </c>
      <c r="F41" s="11">
        <v>60</v>
      </c>
      <c r="G41" s="26">
        <f t="shared" si="2"/>
        <v>7200</v>
      </c>
      <c r="H41" s="26"/>
    </row>
    <row r="42" spans="1:8" ht="33.75" x14ac:dyDescent="0.25">
      <c r="A42" s="232"/>
      <c r="B42" s="241"/>
      <c r="C42" s="241"/>
      <c r="D42" s="9" t="s">
        <v>48</v>
      </c>
      <c r="E42" s="10">
        <v>5</v>
      </c>
      <c r="F42" s="11">
        <v>85</v>
      </c>
      <c r="G42" s="26">
        <f t="shared" si="2"/>
        <v>425</v>
      </c>
      <c r="H42" s="26"/>
    </row>
    <row r="43" spans="1:8" ht="33.75" x14ac:dyDescent="0.25">
      <c r="A43" s="232"/>
      <c r="B43" s="241"/>
      <c r="C43" s="241"/>
      <c r="D43" s="9" t="s">
        <v>11</v>
      </c>
      <c r="E43" s="10">
        <v>3</v>
      </c>
      <c r="F43" s="11">
        <v>200</v>
      </c>
      <c r="G43" s="26">
        <f t="shared" si="2"/>
        <v>600</v>
      </c>
      <c r="H43" s="26"/>
    </row>
    <row r="44" spans="1:8" ht="33.75" x14ac:dyDescent="0.25">
      <c r="A44" s="232"/>
      <c r="B44" s="241"/>
      <c r="C44" s="241"/>
      <c r="D44" s="9" t="s">
        <v>38</v>
      </c>
      <c r="E44" s="10">
        <v>20</v>
      </c>
      <c r="F44" s="11">
        <v>6</v>
      </c>
      <c r="G44" s="26">
        <f t="shared" si="2"/>
        <v>120</v>
      </c>
      <c r="H44" s="26"/>
    </row>
    <row r="45" spans="1:8" ht="33.75" x14ac:dyDescent="0.25">
      <c r="A45" s="232"/>
      <c r="B45" s="241"/>
      <c r="C45" s="241"/>
      <c r="D45" s="9" t="s">
        <v>25</v>
      </c>
      <c r="E45" s="10">
        <v>1</v>
      </c>
      <c r="F45" s="11">
        <v>60</v>
      </c>
      <c r="G45" s="26">
        <f t="shared" si="2"/>
        <v>60</v>
      </c>
      <c r="H45" s="26"/>
    </row>
    <row r="46" spans="1:8" ht="33.75" x14ac:dyDescent="0.25">
      <c r="A46" s="232"/>
      <c r="B46" s="241"/>
      <c r="C46" s="241"/>
      <c r="D46" s="9" t="s">
        <v>36</v>
      </c>
      <c r="E46" s="10">
        <v>4</v>
      </c>
      <c r="F46" s="11">
        <v>190</v>
      </c>
      <c r="G46" s="26">
        <f t="shared" si="2"/>
        <v>760</v>
      </c>
      <c r="H46" s="26"/>
    </row>
    <row r="47" spans="1:8" ht="33.75" x14ac:dyDescent="0.25">
      <c r="A47" s="232"/>
      <c r="B47" s="241"/>
      <c r="C47" s="241"/>
      <c r="D47" s="13" t="s">
        <v>49</v>
      </c>
      <c r="E47" s="14">
        <v>12</v>
      </c>
      <c r="F47" s="15">
        <v>10</v>
      </c>
      <c r="G47" s="15">
        <f t="shared" si="2"/>
        <v>120</v>
      </c>
      <c r="H47" s="15"/>
    </row>
    <row r="48" spans="1:8" ht="33.75" x14ac:dyDescent="0.25">
      <c r="A48" s="232">
        <v>45484</v>
      </c>
      <c r="B48" s="241">
        <v>3542</v>
      </c>
      <c r="C48" s="231">
        <f>SUM(G48:G49)</f>
        <v>4450</v>
      </c>
      <c r="D48" s="5" t="s">
        <v>36</v>
      </c>
      <c r="E48" s="27">
        <v>5</v>
      </c>
      <c r="F48" s="16">
        <v>185</v>
      </c>
      <c r="G48" s="16">
        <f t="shared" si="2"/>
        <v>925</v>
      </c>
      <c r="H48" s="16"/>
    </row>
    <row r="49" spans="1:8" ht="33.75" x14ac:dyDescent="0.25">
      <c r="A49" s="232"/>
      <c r="B49" s="241"/>
      <c r="C49" s="241"/>
      <c r="D49" s="13" t="s">
        <v>50</v>
      </c>
      <c r="E49" s="14">
        <v>15</v>
      </c>
      <c r="F49" s="15">
        <v>230</v>
      </c>
      <c r="G49" s="15">
        <f>E49*F49+75</f>
        <v>3525</v>
      </c>
      <c r="H49" s="15"/>
    </row>
    <row r="50" spans="1:8" ht="33.75" x14ac:dyDescent="0.25">
      <c r="A50" s="220">
        <v>45487</v>
      </c>
      <c r="B50" s="229">
        <v>3565</v>
      </c>
      <c r="C50" s="229">
        <v>5155</v>
      </c>
      <c r="D50" s="5" t="s">
        <v>41</v>
      </c>
      <c r="E50" s="27">
        <v>20</v>
      </c>
      <c r="F50" s="16">
        <v>128.5</v>
      </c>
      <c r="G50" s="16">
        <f t="shared" si="2"/>
        <v>2570</v>
      </c>
      <c r="H50" s="16"/>
    </row>
    <row r="51" spans="1:8" ht="33.75" x14ac:dyDescent="0.25">
      <c r="A51" s="238"/>
      <c r="B51" s="228"/>
      <c r="C51" s="228"/>
      <c r="D51" s="13" t="s">
        <v>41</v>
      </c>
      <c r="E51" s="14">
        <v>20</v>
      </c>
      <c r="F51" s="15">
        <v>129.25</v>
      </c>
      <c r="G51" s="15">
        <f t="shared" si="2"/>
        <v>2585</v>
      </c>
      <c r="H51" s="15"/>
    </row>
    <row r="52" spans="1:8" ht="33.75" x14ac:dyDescent="0.25">
      <c r="A52" s="220">
        <v>45487</v>
      </c>
      <c r="B52" s="229">
        <v>3567</v>
      </c>
      <c r="C52" s="229">
        <v>1775</v>
      </c>
      <c r="D52" s="9" t="s">
        <v>36</v>
      </c>
      <c r="E52" s="10">
        <v>5</v>
      </c>
      <c r="F52" s="11">
        <v>175</v>
      </c>
      <c r="G52" s="26">
        <f t="shared" si="2"/>
        <v>875</v>
      </c>
      <c r="H52" s="234" t="s">
        <v>53</v>
      </c>
    </row>
    <row r="53" spans="1:8" ht="33.75" x14ac:dyDescent="0.25">
      <c r="A53" s="238"/>
      <c r="B53" s="228"/>
      <c r="C53" s="228"/>
      <c r="D53" s="13" t="s">
        <v>36</v>
      </c>
      <c r="E53" s="14">
        <v>5</v>
      </c>
      <c r="F53" s="15">
        <v>180</v>
      </c>
      <c r="G53" s="15">
        <f t="shared" si="2"/>
        <v>900</v>
      </c>
      <c r="H53" s="236"/>
    </row>
    <row r="54" spans="1:8" ht="33.75" x14ac:dyDescent="0.25">
      <c r="A54" s="220">
        <v>45488</v>
      </c>
      <c r="B54" s="229">
        <v>3583</v>
      </c>
      <c r="C54" s="229">
        <v>9625</v>
      </c>
      <c r="D54" s="9" t="s">
        <v>50</v>
      </c>
      <c r="E54" s="10">
        <v>15</v>
      </c>
      <c r="F54" s="11">
        <v>260</v>
      </c>
      <c r="G54" s="34">
        <f>E54*F54+70</f>
        <v>3970</v>
      </c>
      <c r="H54" s="35"/>
    </row>
    <row r="55" spans="1:8" ht="33.75" x14ac:dyDescent="0.25">
      <c r="A55" s="237"/>
      <c r="B55" s="227"/>
      <c r="C55" s="227"/>
      <c r="D55" s="9" t="s">
        <v>23</v>
      </c>
      <c r="E55" s="10">
        <v>3</v>
      </c>
      <c r="F55" s="11">
        <v>60</v>
      </c>
      <c r="G55" s="34">
        <f t="shared" si="2"/>
        <v>180</v>
      </c>
      <c r="H55" s="35"/>
    </row>
    <row r="56" spans="1:8" ht="33.75" x14ac:dyDescent="0.25">
      <c r="A56" s="237"/>
      <c r="B56" s="227"/>
      <c r="C56" s="227"/>
      <c r="D56" s="9" t="s">
        <v>39</v>
      </c>
      <c r="E56" s="10">
        <v>5</v>
      </c>
      <c r="F56" s="11">
        <v>75</v>
      </c>
      <c r="G56" s="34">
        <f t="shared" si="2"/>
        <v>375</v>
      </c>
      <c r="H56" s="35"/>
    </row>
    <row r="57" spans="1:8" ht="33.75" x14ac:dyDescent="0.25">
      <c r="A57" s="237"/>
      <c r="B57" s="227"/>
      <c r="C57" s="227"/>
      <c r="D57" s="9" t="s">
        <v>52</v>
      </c>
      <c r="E57" s="10">
        <v>100</v>
      </c>
      <c r="F57" s="11">
        <v>23</v>
      </c>
      <c r="G57" s="34">
        <f t="shared" si="2"/>
        <v>2300</v>
      </c>
      <c r="H57" s="35"/>
    </row>
    <row r="58" spans="1:8" ht="33.75" x14ac:dyDescent="0.25">
      <c r="A58" s="238"/>
      <c r="B58" s="228"/>
      <c r="C58" s="228"/>
      <c r="D58" s="13" t="s">
        <v>26</v>
      </c>
      <c r="E58" s="14">
        <v>50</v>
      </c>
      <c r="F58" s="15">
        <v>56</v>
      </c>
      <c r="G58" s="15">
        <f t="shared" si="2"/>
        <v>2800</v>
      </c>
      <c r="H58" s="36"/>
    </row>
    <row r="59" spans="1:8" ht="33.75" x14ac:dyDescent="0.25">
      <c r="A59" s="18">
        <v>45488</v>
      </c>
      <c r="B59" s="19">
        <v>3585</v>
      </c>
      <c r="C59" s="19">
        <v>525</v>
      </c>
      <c r="D59" s="13" t="s">
        <v>42</v>
      </c>
      <c r="E59" s="14">
        <v>50</v>
      </c>
      <c r="F59" s="15">
        <v>10.5</v>
      </c>
      <c r="G59" s="15">
        <f t="shared" si="2"/>
        <v>525</v>
      </c>
      <c r="H59" s="15"/>
    </row>
    <row r="60" spans="1:8" ht="33.75" x14ac:dyDescent="0.25">
      <c r="A60" s="18">
        <v>45488</v>
      </c>
      <c r="B60" s="19">
        <v>3593</v>
      </c>
      <c r="C60" s="19">
        <v>525</v>
      </c>
      <c r="D60" s="13" t="s">
        <v>54</v>
      </c>
      <c r="E60" s="14">
        <v>3</v>
      </c>
      <c r="F60" s="15">
        <v>175</v>
      </c>
      <c r="G60" s="15">
        <f t="shared" si="2"/>
        <v>525</v>
      </c>
      <c r="H60" s="15"/>
    </row>
    <row r="61" spans="1:8" ht="33.75" x14ac:dyDescent="0.25">
      <c r="A61" s="220">
        <v>45489</v>
      </c>
      <c r="B61" s="229">
        <v>3593</v>
      </c>
      <c r="C61" s="229">
        <v>2175</v>
      </c>
      <c r="D61" s="9" t="s">
        <v>14</v>
      </c>
      <c r="E61" s="10">
        <v>1</v>
      </c>
      <c r="F61" s="11">
        <v>950</v>
      </c>
      <c r="G61" s="26">
        <f t="shared" si="2"/>
        <v>950</v>
      </c>
      <c r="H61" s="15" t="s">
        <v>53</v>
      </c>
    </row>
    <row r="62" spans="1:8" ht="33.75" x14ac:dyDescent="0.25">
      <c r="A62" s="238"/>
      <c r="B62" s="228"/>
      <c r="C62" s="228"/>
      <c r="D62" s="13" t="s">
        <v>36</v>
      </c>
      <c r="E62" s="14">
        <v>7</v>
      </c>
      <c r="F62" s="15">
        <v>175</v>
      </c>
      <c r="G62" s="15">
        <f t="shared" si="2"/>
        <v>1225</v>
      </c>
      <c r="H62" s="15"/>
    </row>
    <row r="63" spans="1:8" ht="33.75" x14ac:dyDescent="0.25">
      <c r="A63" s="220">
        <v>45490</v>
      </c>
      <c r="B63" s="229">
        <v>3603</v>
      </c>
      <c r="C63" s="229">
        <v>2420</v>
      </c>
      <c r="D63" s="9" t="s">
        <v>38</v>
      </c>
      <c r="E63" s="10">
        <v>20</v>
      </c>
      <c r="F63" s="11">
        <v>6</v>
      </c>
      <c r="G63" s="26">
        <f t="shared" si="2"/>
        <v>120</v>
      </c>
      <c r="H63" s="234" t="s">
        <v>53</v>
      </c>
    </row>
    <row r="64" spans="1:8" ht="33.75" x14ac:dyDescent="0.25">
      <c r="A64" s="238"/>
      <c r="B64" s="228"/>
      <c r="C64" s="228"/>
      <c r="D64" s="13" t="s">
        <v>52</v>
      </c>
      <c r="E64" s="14">
        <v>100</v>
      </c>
      <c r="F64" s="15">
        <v>23</v>
      </c>
      <c r="G64" s="15">
        <f t="shared" si="2"/>
        <v>2300</v>
      </c>
      <c r="H64" s="236"/>
    </row>
    <row r="65" spans="1:10" s="42" customFormat="1" ht="33.75" x14ac:dyDescent="0.25">
      <c r="A65" s="18">
        <v>45491</v>
      </c>
      <c r="B65" s="19">
        <v>3615</v>
      </c>
      <c r="C65" s="19">
        <v>720</v>
      </c>
      <c r="D65" s="13" t="s">
        <v>36</v>
      </c>
      <c r="E65" s="14">
        <v>4</v>
      </c>
      <c r="F65" s="15">
        <v>180</v>
      </c>
      <c r="G65" s="15">
        <f t="shared" si="2"/>
        <v>720</v>
      </c>
      <c r="H65" s="15"/>
      <c r="I65" s="41"/>
      <c r="J65" s="41"/>
    </row>
    <row r="66" spans="1:10" s="42" customFormat="1" ht="33.75" x14ac:dyDescent="0.25">
      <c r="A66" s="40">
        <v>45492</v>
      </c>
      <c r="B66" s="224">
        <v>3628</v>
      </c>
      <c r="C66" s="240">
        <f>SUM(G66:G74)</f>
        <v>7990</v>
      </c>
      <c r="D66" s="13" t="s">
        <v>36</v>
      </c>
      <c r="E66" s="14">
        <v>5</v>
      </c>
      <c r="F66" s="15">
        <v>180</v>
      </c>
      <c r="G66" s="15">
        <f t="shared" si="2"/>
        <v>900</v>
      </c>
      <c r="H66" s="15" t="s">
        <v>53</v>
      </c>
      <c r="I66" s="41"/>
      <c r="J66" s="41"/>
    </row>
    <row r="67" spans="1:10" ht="33.75" x14ac:dyDescent="0.25">
      <c r="A67" s="220">
        <v>45493</v>
      </c>
      <c r="B67" s="239"/>
      <c r="C67" s="239"/>
      <c r="D67" s="9" t="s">
        <v>26</v>
      </c>
      <c r="E67" s="10">
        <v>50</v>
      </c>
      <c r="F67" s="16">
        <v>54</v>
      </c>
      <c r="G67" s="16">
        <f t="shared" si="2"/>
        <v>2700</v>
      </c>
      <c r="H67" s="234" t="s">
        <v>53</v>
      </c>
    </row>
    <row r="68" spans="1:10" ht="33.75" x14ac:dyDescent="0.25">
      <c r="A68" s="237"/>
      <c r="B68" s="239"/>
      <c r="C68" s="239"/>
      <c r="D68" s="33" t="s">
        <v>11</v>
      </c>
      <c r="E68" s="10">
        <v>2</v>
      </c>
      <c r="F68" s="16">
        <v>200</v>
      </c>
      <c r="G68" s="16">
        <f t="shared" si="2"/>
        <v>400</v>
      </c>
      <c r="H68" s="235"/>
    </row>
    <row r="69" spans="1:10" ht="33.75" x14ac:dyDescent="0.25">
      <c r="A69" s="237"/>
      <c r="B69" s="239"/>
      <c r="C69" s="239"/>
      <c r="D69" s="33" t="s">
        <v>55</v>
      </c>
      <c r="E69" s="10">
        <v>2</v>
      </c>
      <c r="F69" s="16">
        <v>90</v>
      </c>
      <c r="G69" s="16">
        <f t="shared" si="2"/>
        <v>180</v>
      </c>
      <c r="H69" s="235"/>
    </row>
    <row r="70" spans="1:10" ht="33.75" x14ac:dyDescent="0.25">
      <c r="A70" s="237"/>
      <c r="B70" s="239"/>
      <c r="C70" s="239"/>
      <c r="D70" s="33" t="s">
        <v>34</v>
      </c>
      <c r="E70" s="10">
        <v>1</v>
      </c>
      <c r="F70" s="16">
        <v>45</v>
      </c>
      <c r="G70" s="16">
        <f t="shared" si="2"/>
        <v>45</v>
      </c>
      <c r="H70" s="235"/>
    </row>
    <row r="71" spans="1:10" ht="33.75" x14ac:dyDescent="0.25">
      <c r="A71" s="237"/>
      <c r="B71" s="239"/>
      <c r="C71" s="239"/>
      <c r="D71" s="33" t="s">
        <v>4</v>
      </c>
      <c r="E71" s="10">
        <v>10</v>
      </c>
      <c r="F71" s="16">
        <v>250</v>
      </c>
      <c r="G71" s="16">
        <f t="shared" si="2"/>
        <v>2500</v>
      </c>
      <c r="H71" s="235"/>
    </row>
    <row r="72" spans="1:10" ht="33.75" x14ac:dyDescent="0.25">
      <c r="A72" s="237"/>
      <c r="B72" s="239"/>
      <c r="C72" s="239"/>
      <c r="D72" s="33" t="s">
        <v>36</v>
      </c>
      <c r="E72" s="10">
        <v>4</v>
      </c>
      <c r="F72" s="16">
        <v>180</v>
      </c>
      <c r="G72" s="16">
        <f t="shared" si="2"/>
        <v>720</v>
      </c>
      <c r="H72" s="235"/>
    </row>
    <row r="73" spans="1:10" ht="33.75" x14ac:dyDescent="0.25">
      <c r="A73" s="237"/>
      <c r="B73" s="239"/>
      <c r="C73" s="239"/>
      <c r="D73" s="33" t="s">
        <v>56</v>
      </c>
      <c r="E73" s="10">
        <v>5</v>
      </c>
      <c r="F73" s="16">
        <v>85</v>
      </c>
      <c r="G73" s="16">
        <f t="shared" si="2"/>
        <v>425</v>
      </c>
      <c r="H73" s="235"/>
    </row>
    <row r="74" spans="1:10" ht="33.75" x14ac:dyDescent="0.25">
      <c r="A74" s="238"/>
      <c r="B74" s="225"/>
      <c r="C74" s="225"/>
      <c r="D74" s="13" t="s">
        <v>38</v>
      </c>
      <c r="E74" s="14">
        <v>20</v>
      </c>
      <c r="F74" s="15">
        <v>6</v>
      </c>
      <c r="G74" s="15">
        <f t="shared" si="2"/>
        <v>120</v>
      </c>
      <c r="H74" s="236"/>
    </row>
    <row r="75" spans="1:10" ht="33.75" x14ac:dyDescent="0.25">
      <c r="A75" s="220" t="s">
        <v>60</v>
      </c>
      <c r="B75" s="227">
        <v>3634</v>
      </c>
      <c r="C75" s="252">
        <f>SUM(G75:G76)</f>
        <v>5140</v>
      </c>
      <c r="D75" s="37" t="s">
        <v>58</v>
      </c>
      <c r="E75" s="10">
        <v>20</v>
      </c>
      <c r="F75" s="38">
        <v>128.5</v>
      </c>
      <c r="G75" s="39">
        <f t="shared" si="2"/>
        <v>2570</v>
      </c>
      <c r="H75" s="39"/>
    </row>
    <row r="76" spans="1:10" ht="33.75" x14ac:dyDescent="0.25">
      <c r="A76" s="238"/>
      <c r="B76" s="228"/>
      <c r="C76" s="228"/>
      <c r="D76" s="13" t="s">
        <v>59</v>
      </c>
      <c r="E76" s="14">
        <v>20</v>
      </c>
      <c r="F76" s="15">
        <v>128.5</v>
      </c>
      <c r="G76" s="15">
        <f t="shared" si="2"/>
        <v>2570</v>
      </c>
      <c r="H76" s="15"/>
    </row>
    <row r="77" spans="1:10" ht="33.75" x14ac:dyDescent="0.25">
      <c r="A77" s="23">
        <v>45494</v>
      </c>
      <c r="B77" s="22">
        <v>3640</v>
      </c>
      <c r="C77" s="31">
        <v>2245</v>
      </c>
      <c r="D77" s="9" t="s">
        <v>57</v>
      </c>
      <c r="E77" s="10">
        <v>30</v>
      </c>
      <c r="F77" s="11">
        <v>74.833200000000005</v>
      </c>
      <c r="G77" s="39">
        <f t="shared" si="2"/>
        <v>2244.9960000000001</v>
      </c>
      <c r="H77" s="26" t="s">
        <v>53</v>
      </c>
    </row>
    <row r="78" spans="1:10" ht="33.75" x14ac:dyDescent="0.25">
      <c r="A78" s="53">
        <v>45495</v>
      </c>
      <c r="B78" s="44">
        <v>3650</v>
      </c>
      <c r="C78" s="44">
        <v>525</v>
      </c>
      <c r="D78" s="13" t="s">
        <v>42</v>
      </c>
      <c r="E78" s="14">
        <v>50</v>
      </c>
      <c r="F78" s="15">
        <v>10.5</v>
      </c>
      <c r="G78" s="15">
        <f t="shared" si="2"/>
        <v>525</v>
      </c>
      <c r="H78" s="15"/>
    </row>
    <row r="79" spans="1:10" ht="33.75" x14ac:dyDescent="0.25">
      <c r="A79" s="53">
        <v>45497</v>
      </c>
      <c r="B79" s="51">
        <v>3670</v>
      </c>
      <c r="C79" s="51">
        <v>4085</v>
      </c>
      <c r="D79" s="13" t="s">
        <v>73</v>
      </c>
      <c r="E79" s="14">
        <v>1</v>
      </c>
      <c r="F79" s="15">
        <v>4085</v>
      </c>
      <c r="G79" s="15">
        <f t="shared" si="2"/>
        <v>4085</v>
      </c>
      <c r="H79" s="52"/>
    </row>
    <row r="80" spans="1:10" ht="33.75" x14ac:dyDescent="0.25">
      <c r="A80" s="53">
        <v>45498</v>
      </c>
      <c r="B80" s="43">
        <v>3675</v>
      </c>
      <c r="C80" s="43">
        <v>42300</v>
      </c>
      <c r="D80" s="13" t="s">
        <v>66</v>
      </c>
      <c r="E80" s="14">
        <v>1</v>
      </c>
      <c r="F80" s="15">
        <v>42300</v>
      </c>
      <c r="G80" s="15">
        <f t="shared" si="2"/>
        <v>42300</v>
      </c>
      <c r="H80" s="46"/>
    </row>
    <row r="81" spans="1:13" ht="33.75" x14ac:dyDescent="0.25">
      <c r="A81" s="220">
        <v>45498</v>
      </c>
      <c r="B81" s="253">
        <v>3682</v>
      </c>
      <c r="C81" s="226">
        <f>SUM(G81:G91)</f>
        <v>16595</v>
      </c>
      <c r="D81" s="44" t="s">
        <v>61</v>
      </c>
      <c r="E81" s="10">
        <v>2</v>
      </c>
      <c r="F81" s="45">
        <v>587.5</v>
      </c>
      <c r="G81" s="47">
        <f t="shared" si="2"/>
        <v>1175</v>
      </c>
      <c r="H81" s="234" t="s">
        <v>53</v>
      </c>
    </row>
    <row r="82" spans="1:13" ht="33.75" x14ac:dyDescent="0.25">
      <c r="A82" s="237"/>
      <c r="B82" s="254"/>
      <c r="C82" s="252"/>
      <c r="D82" s="44" t="s">
        <v>3</v>
      </c>
      <c r="E82" s="10">
        <v>120</v>
      </c>
      <c r="F82" s="45">
        <v>60.19</v>
      </c>
      <c r="G82" s="47">
        <f>E82*F82-2.8</f>
        <v>7219.9999999999991</v>
      </c>
      <c r="H82" s="235"/>
    </row>
    <row r="83" spans="1:13" ht="33.75" x14ac:dyDescent="0.25">
      <c r="A83" s="237"/>
      <c r="B83" s="254"/>
      <c r="C83" s="252"/>
      <c r="D83" s="44" t="s">
        <v>4</v>
      </c>
      <c r="E83" s="10">
        <v>15</v>
      </c>
      <c r="F83" s="45">
        <v>250</v>
      </c>
      <c r="G83" s="47">
        <f>E83*F83+45+30</f>
        <v>3825</v>
      </c>
      <c r="H83" s="235"/>
    </row>
    <row r="84" spans="1:13" ht="33.75" x14ac:dyDescent="0.25">
      <c r="A84" s="237"/>
      <c r="B84" s="254"/>
      <c r="C84" s="252"/>
      <c r="D84" s="44" t="s">
        <v>49</v>
      </c>
      <c r="E84" s="10">
        <v>2</v>
      </c>
      <c r="F84" s="45">
        <v>120</v>
      </c>
      <c r="G84" s="47">
        <f t="shared" si="2"/>
        <v>240</v>
      </c>
      <c r="H84" s="235"/>
    </row>
    <row r="85" spans="1:13" ht="33.75" x14ac:dyDescent="0.25">
      <c r="A85" s="237"/>
      <c r="B85" s="254"/>
      <c r="C85" s="252"/>
      <c r="D85" s="44" t="s">
        <v>62</v>
      </c>
      <c r="E85" s="10">
        <v>5</v>
      </c>
      <c r="F85" s="45">
        <v>85</v>
      </c>
      <c r="G85" s="47">
        <f t="shared" si="2"/>
        <v>425</v>
      </c>
      <c r="H85" s="235"/>
    </row>
    <row r="86" spans="1:13" ht="33.75" x14ac:dyDescent="0.25">
      <c r="A86" s="237"/>
      <c r="B86" s="254"/>
      <c r="C86" s="252"/>
      <c r="D86" s="44" t="s">
        <v>14</v>
      </c>
      <c r="E86" s="10">
        <v>1</v>
      </c>
      <c r="F86" s="45">
        <v>900</v>
      </c>
      <c r="G86" s="47">
        <f t="shared" si="2"/>
        <v>900</v>
      </c>
      <c r="H86" s="235"/>
    </row>
    <row r="87" spans="1:13" ht="33.75" x14ac:dyDescent="0.25">
      <c r="A87" s="237"/>
      <c r="B87" s="254"/>
      <c r="C87" s="252"/>
      <c r="D87" s="44" t="s">
        <v>63</v>
      </c>
      <c r="E87" s="10">
        <v>1</v>
      </c>
      <c r="F87" s="45">
        <v>900</v>
      </c>
      <c r="G87" s="47">
        <f t="shared" si="2"/>
        <v>900</v>
      </c>
      <c r="H87" s="235"/>
    </row>
    <row r="88" spans="1:13" ht="33.75" x14ac:dyDescent="0.25">
      <c r="A88" s="237"/>
      <c r="B88" s="254"/>
      <c r="C88" s="252"/>
      <c r="D88" s="44" t="s">
        <v>22</v>
      </c>
      <c r="E88" s="10">
        <v>1</v>
      </c>
      <c r="F88" s="45">
        <v>400</v>
      </c>
      <c r="G88" s="47">
        <f t="shared" si="2"/>
        <v>400</v>
      </c>
      <c r="H88" s="235"/>
    </row>
    <row r="89" spans="1:13" ht="33.75" x14ac:dyDescent="0.25">
      <c r="A89" s="237"/>
      <c r="B89" s="254"/>
      <c r="C89" s="252"/>
      <c r="D89" s="44" t="s">
        <v>64</v>
      </c>
      <c r="E89" s="10">
        <v>1</v>
      </c>
      <c r="F89" s="45">
        <v>1100</v>
      </c>
      <c r="G89" s="47">
        <f t="shared" si="2"/>
        <v>1100</v>
      </c>
      <c r="H89" s="235"/>
    </row>
    <row r="90" spans="1:13" ht="33.75" x14ac:dyDescent="0.25">
      <c r="A90" s="237"/>
      <c r="B90" s="254"/>
      <c r="C90" s="252"/>
      <c r="D90" s="44" t="s">
        <v>18</v>
      </c>
      <c r="E90" s="10">
        <v>1</v>
      </c>
      <c r="F90" s="45">
        <v>150</v>
      </c>
      <c r="G90" s="47">
        <f t="shared" si="2"/>
        <v>150</v>
      </c>
      <c r="H90" s="235"/>
    </row>
    <row r="91" spans="1:13" ht="33.75" x14ac:dyDescent="0.25">
      <c r="A91" s="238"/>
      <c r="B91" s="255"/>
      <c r="C91" s="256"/>
      <c r="D91" s="13" t="s">
        <v>65</v>
      </c>
      <c r="E91" s="14">
        <v>1</v>
      </c>
      <c r="F91" s="15">
        <v>260</v>
      </c>
      <c r="G91" s="15">
        <f t="shared" si="2"/>
        <v>260</v>
      </c>
      <c r="H91" s="236"/>
    </row>
    <row r="92" spans="1:13" ht="33.75" x14ac:dyDescent="0.25">
      <c r="A92" s="232">
        <v>45498</v>
      </c>
      <c r="B92" s="233">
        <v>3682</v>
      </c>
      <c r="C92" s="231">
        <f>SUM(G92:G93)</f>
        <v>9830</v>
      </c>
      <c r="D92" s="5" t="s">
        <v>45</v>
      </c>
      <c r="E92" s="27">
        <v>2</v>
      </c>
      <c r="F92" s="16">
        <v>3515</v>
      </c>
      <c r="G92" s="16">
        <f t="shared" si="2"/>
        <v>7030</v>
      </c>
      <c r="H92" s="230" t="s">
        <v>53</v>
      </c>
    </row>
    <row r="93" spans="1:13" ht="33.75" x14ac:dyDescent="0.25">
      <c r="A93" s="232"/>
      <c r="B93" s="233"/>
      <c r="C93" s="231"/>
      <c r="D93" s="13" t="s">
        <v>28</v>
      </c>
      <c r="E93" s="14">
        <v>2</v>
      </c>
      <c r="F93" s="15">
        <v>1400</v>
      </c>
      <c r="G93" s="15">
        <f t="shared" si="2"/>
        <v>2800</v>
      </c>
      <c r="H93" s="230"/>
      <c r="I93" s="41"/>
      <c r="J93" s="41"/>
      <c r="K93" s="42"/>
      <c r="L93" s="42"/>
      <c r="M93" s="42"/>
    </row>
    <row r="94" spans="1:13" ht="33.75" x14ac:dyDescent="0.25">
      <c r="A94" s="53">
        <v>45498</v>
      </c>
      <c r="B94" s="60">
        <v>3687</v>
      </c>
      <c r="C94" s="54">
        <v>3687</v>
      </c>
      <c r="D94" s="61" t="s">
        <v>74</v>
      </c>
      <c r="E94" s="14">
        <v>14</v>
      </c>
      <c r="F94" s="15">
        <v>195</v>
      </c>
      <c r="G94" s="15">
        <f t="shared" si="2"/>
        <v>2730</v>
      </c>
      <c r="H94" s="15"/>
      <c r="I94" s="41"/>
      <c r="J94" s="41"/>
      <c r="K94" s="42"/>
      <c r="L94" s="42"/>
      <c r="M94" s="42"/>
    </row>
    <row r="95" spans="1:13" ht="33.75" x14ac:dyDescent="0.25">
      <c r="A95" s="257">
        <v>45501</v>
      </c>
      <c r="B95" s="258">
        <v>3702</v>
      </c>
      <c r="C95" s="234">
        <f>SUM(G95:G105)</f>
        <v>17672.5</v>
      </c>
      <c r="D95" s="5" t="s">
        <v>67</v>
      </c>
      <c r="E95" s="50">
        <v>8.5</v>
      </c>
      <c r="F95" s="16">
        <v>185</v>
      </c>
      <c r="G95" s="16">
        <f t="shared" si="2"/>
        <v>1572.5</v>
      </c>
      <c r="H95" s="230" t="s">
        <v>53</v>
      </c>
      <c r="I95" s="41"/>
      <c r="J95" s="41"/>
      <c r="K95" s="42"/>
      <c r="L95" s="42"/>
      <c r="M95" s="42"/>
    </row>
    <row r="96" spans="1:13" ht="33.75" x14ac:dyDescent="0.25">
      <c r="A96" s="257"/>
      <c r="B96" s="258"/>
      <c r="C96" s="235"/>
      <c r="D96" s="5" t="s">
        <v>69</v>
      </c>
      <c r="E96" s="27">
        <v>10</v>
      </c>
      <c r="F96" s="16">
        <v>340</v>
      </c>
      <c r="G96" s="16">
        <f t="shared" si="2"/>
        <v>3400</v>
      </c>
      <c r="H96" s="230"/>
      <c r="I96" s="41"/>
      <c r="J96" s="41"/>
      <c r="K96" s="42"/>
      <c r="L96" s="42"/>
      <c r="M96" s="42"/>
    </row>
    <row r="97" spans="1:13" ht="33.75" x14ac:dyDescent="0.25">
      <c r="A97" s="257"/>
      <c r="B97" s="258"/>
      <c r="C97" s="235"/>
      <c r="D97" s="5" t="s">
        <v>70</v>
      </c>
      <c r="E97" s="27">
        <v>5</v>
      </c>
      <c r="F97" s="16">
        <v>185</v>
      </c>
      <c r="G97" s="16">
        <f t="shared" si="2"/>
        <v>925</v>
      </c>
      <c r="H97" s="230"/>
      <c r="I97" s="41"/>
      <c r="J97" s="41"/>
      <c r="K97" s="42"/>
      <c r="L97" s="42"/>
      <c r="M97" s="42"/>
    </row>
    <row r="98" spans="1:13" ht="33.75" x14ac:dyDescent="0.25">
      <c r="A98" s="257"/>
      <c r="B98" s="258"/>
      <c r="C98" s="235"/>
      <c r="D98" s="5" t="s">
        <v>71</v>
      </c>
      <c r="E98" s="27">
        <v>15</v>
      </c>
      <c r="F98" s="16">
        <v>340</v>
      </c>
      <c r="G98" s="16">
        <f>E98*F98+100</f>
        <v>5200</v>
      </c>
      <c r="H98" s="230"/>
      <c r="I98" s="41"/>
      <c r="J98" s="41"/>
      <c r="K98" s="42"/>
      <c r="L98" s="42"/>
      <c r="M98" s="42"/>
    </row>
    <row r="99" spans="1:13" ht="33.75" x14ac:dyDescent="0.25">
      <c r="A99" s="257"/>
      <c r="B99" s="258"/>
      <c r="C99" s="235"/>
      <c r="D99" s="5" t="s">
        <v>72</v>
      </c>
      <c r="E99" s="27">
        <v>7.5</v>
      </c>
      <c r="F99" s="16">
        <v>350</v>
      </c>
      <c r="G99" s="16">
        <f t="shared" si="2"/>
        <v>2625</v>
      </c>
      <c r="H99" s="230"/>
      <c r="I99" s="41"/>
      <c r="J99" s="41"/>
      <c r="K99" s="42"/>
      <c r="L99" s="42"/>
      <c r="M99" s="42"/>
    </row>
    <row r="100" spans="1:13" ht="33.75" x14ac:dyDescent="0.25">
      <c r="A100" s="257"/>
      <c r="B100" s="258"/>
      <c r="C100" s="235"/>
      <c r="D100" s="5" t="s">
        <v>68</v>
      </c>
      <c r="E100" s="27">
        <v>6</v>
      </c>
      <c r="F100" s="16">
        <v>180</v>
      </c>
      <c r="G100" s="16">
        <f t="shared" si="2"/>
        <v>1080</v>
      </c>
      <c r="H100" s="230"/>
      <c r="I100" s="41"/>
      <c r="J100" s="41"/>
      <c r="K100" s="42"/>
      <c r="L100" s="42"/>
      <c r="M100" s="42"/>
    </row>
    <row r="101" spans="1:13" ht="33.75" x14ac:dyDescent="0.25">
      <c r="A101" s="257"/>
      <c r="B101" s="258"/>
      <c r="C101" s="235"/>
      <c r="D101" s="5" t="s">
        <v>14</v>
      </c>
      <c r="E101" s="27">
        <v>1</v>
      </c>
      <c r="F101" s="16">
        <v>950</v>
      </c>
      <c r="G101" s="16">
        <f t="shared" si="2"/>
        <v>950</v>
      </c>
      <c r="H101" s="230"/>
      <c r="I101" s="41"/>
      <c r="J101" s="41"/>
      <c r="K101" s="42"/>
      <c r="L101" s="42"/>
      <c r="M101" s="42"/>
    </row>
    <row r="102" spans="1:13" ht="33.75" x14ac:dyDescent="0.25">
      <c r="A102" s="257"/>
      <c r="B102" s="258"/>
      <c r="C102" s="235"/>
      <c r="D102" s="5" t="s">
        <v>63</v>
      </c>
      <c r="E102" s="27">
        <v>1</v>
      </c>
      <c r="F102" s="16">
        <v>950</v>
      </c>
      <c r="G102" s="16">
        <f t="shared" si="2"/>
        <v>950</v>
      </c>
      <c r="H102" s="230"/>
      <c r="I102" s="41"/>
      <c r="J102" s="41"/>
      <c r="K102" s="42"/>
      <c r="L102" s="42"/>
    </row>
    <row r="103" spans="1:13" ht="33.75" x14ac:dyDescent="0.25">
      <c r="A103" s="257"/>
      <c r="B103" s="258"/>
      <c r="C103" s="235"/>
      <c r="D103" s="5" t="s">
        <v>38</v>
      </c>
      <c r="E103" s="27">
        <v>20</v>
      </c>
      <c r="F103" s="16">
        <v>6</v>
      </c>
      <c r="G103" s="16">
        <f t="shared" si="2"/>
        <v>120</v>
      </c>
      <c r="H103" s="230"/>
      <c r="I103" s="41"/>
      <c r="J103" s="41"/>
      <c r="K103" s="42"/>
      <c r="L103" s="42"/>
    </row>
    <row r="104" spans="1:13" ht="33.75" x14ac:dyDescent="0.25">
      <c r="A104" s="257"/>
      <c r="B104" s="258"/>
      <c r="C104" s="235"/>
      <c r="D104" s="5" t="s">
        <v>48</v>
      </c>
      <c r="E104" s="27">
        <v>5</v>
      </c>
      <c r="F104" s="16">
        <v>85</v>
      </c>
      <c r="G104" s="16">
        <f t="shared" si="2"/>
        <v>425</v>
      </c>
      <c r="H104" s="230"/>
      <c r="I104" s="41"/>
      <c r="J104" s="41"/>
      <c r="K104" s="42"/>
      <c r="L104" s="42"/>
    </row>
    <row r="105" spans="1:13" ht="33.75" x14ac:dyDescent="0.25">
      <c r="A105" s="257"/>
      <c r="B105" s="258"/>
      <c r="C105" s="236"/>
      <c r="D105" s="13" t="s">
        <v>29</v>
      </c>
      <c r="E105" s="14">
        <v>5</v>
      </c>
      <c r="F105" s="15">
        <v>85</v>
      </c>
      <c r="G105" s="15">
        <f t="shared" si="2"/>
        <v>425</v>
      </c>
      <c r="H105" s="230"/>
      <c r="I105" s="41"/>
      <c r="J105" s="41"/>
      <c r="K105" s="42"/>
      <c r="L105" s="42"/>
    </row>
    <row r="106" spans="1:13" ht="33.75" x14ac:dyDescent="0.25">
      <c r="A106" s="59">
        <v>45503</v>
      </c>
      <c r="B106" s="13">
        <v>3706</v>
      </c>
      <c r="C106" s="13">
        <v>525</v>
      </c>
      <c r="D106" s="13" t="s">
        <v>42</v>
      </c>
      <c r="E106" s="14">
        <v>50</v>
      </c>
      <c r="F106" s="15">
        <v>10.5</v>
      </c>
      <c r="G106" s="15">
        <f t="shared" si="2"/>
        <v>525</v>
      </c>
      <c r="H106" s="15"/>
      <c r="I106" s="41"/>
      <c r="J106" s="41"/>
      <c r="K106" s="42"/>
      <c r="L106" s="42"/>
    </row>
    <row r="107" spans="1:13" ht="33.75" x14ac:dyDescent="0.25">
      <c r="A107" s="65">
        <v>45503</v>
      </c>
      <c r="B107" s="5">
        <v>3714</v>
      </c>
      <c r="C107" s="5">
        <v>9400</v>
      </c>
      <c r="D107" s="5" t="s">
        <v>88</v>
      </c>
      <c r="E107" s="27">
        <v>1</v>
      </c>
      <c r="F107" s="16">
        <v>9400</v>
      </c>
      <c r="G107" s="16">
        <f t="shared" si="2"/>
        <v>9400</v>
      </c>
      <c r="H107" s="16"/>
      <c r="I107" s="41"/>
      <c r="J107" s="41"/>
      <c r="K107" s="42"/>
      <c r="L107" s="42"/>
    </row>
    <row r="108" spans="1:13" ht="33.75" x14ac:dyDescent="0.25">
      <c r="A108" s="64">
        <v>45299</v>
      </c>
      <c r="B108" s="5">
        <v>3729</v>
      </c>
      <c r="C108" s="5">
        <v>6160</v>
      </c>
      <c r="D108" s="5" t="s">
        <v>92</v>
      </c>
      <c r="E108" s="50">
        <v>48</v>
      </c>
      <c r="F108" s="16">
        <v>128</v>
      </c>
      <c r="G108" s="16">
        <f t="shared" si="2"/>
        <v>6144</v>
      </c>
      <c r="H108" s="16"/>
      <c r="I108" s="41"/>
      <c r="J108" s="41"/>
      <c r="K108" s="42"/>
      <c r="L108" s="42"/>
    </row>
    <row r="109" spans="1:13" ht="33.75" x14ac:dyDescent="0.25">
      <c r="A109" s="250">
        <v>45509</v>
      </c>
      <c r="B109" s="224">
        <v>3756</v>
      </c>
      <c r="C109" s="240">
        <f>SUM(G109:G110)</f>
        <v>1665</v>
      </c>
      <c r="D109" s="5" t="s">
        <v>82</v>
      </c>
      <c r="E109" s="27">
        <v>4</v>
      </c>
      <c r="F109" s="16">
        <v>185</v>
      </c>
      <c r="G109" s="16">
        <f t="shared" si="2"/>
        <v>740</v>
      </c>
      <c r="H109" s="16"/>
      <c r="I109" s="41"/>
      <c r="J109" s="41"/>
      <c r="K109" s="42"/>
      <c r="L109" s="42"/>
    </row>
    <row r="110" spans="1:13" ht="33.75" x14ac:dyDescent="0.25">
      <c r="A110" s="251"/>
      <c r="B110" s="225"/>
      <c r="C110" s="225"/>
      <c r="D110" s="13" t="s">
        <v>83</v>
      </c>
      <c r="E110" s="14">
        <v>5</v>
      </c>
      <c r="F110" s="63">
        <v>185</v>
      </c>
      <c r="G110" s="63">
        <f t="shared" si="2"/>
        <v>925</v>
      </c>
      <c r="H110" s="63"/>
      <c r="I110" s="41"/>
      <c r="J110" s="41"/>
      <c r="K110" s="42"/>
      <c r="L110" s="42"/>
    </row>
    <row r="111" spans="1:13" ht="39.75" customHeight="1" x14ac:dyDescent="0.25">
      <c r="A111" s="65"/>
      <c r="B111" s="5"/>
      <c r="C111" s="5"/>
      <c r="D111" s="5"/>
      <c r="E111" s="50"/>
      <c r="F111" s="16"/>
      <c r="G111" s="16">
        <f t="shared" si="2"/>
        <v>0</v>
      </c>
      <c r="H111" s="16"/>
      <c r="I111" s="41"/>
      <c r="J111" s="41"/>
      <c r="K111" s="42"/>
      <c r="L111" s="42"/>
    </row>
    <row r="112" spans="1:13" ht="39.75" customHeight="1" x14ac:dyDescent="0.25">
      <c r="A112" s="48"/>
      <c r="B112" s="49"/>
      <c r="C112" s="5"/>
      <c r="D112" s="5"/>
      <c r="E112" s="27"/>
      <c r="F112" s="16"/>
      <c r="G112" s="16">
        <f t="shared" si="2"/>
        <v>0</v>
      </c>
      <c r="H112" s="16"/>
      <c r="I112" s="41"/>
      <c r="J112" s="41"/>
      <c r="K112" s="42"/>
      <c r="L112" s="42"/>
    </row>
    <row r="113" spans="1:12" ht="39.75" customHeight="1" x14ac:dyDescent="0.25">
      <c r="A113" s="48"/>
      <c r="B113" s="49"/>
      <c r="C113" s="5"/>
      <c r="D113" s="5"/>
      <c r="E113" s="27"/>
      <c r="F113" s="16"/>
      <c r="G113" s="16">
        <f t="shared" si="2"/>
        <v>0</v>
      </c>
      <c r="H113" s="16"/>
      <c r="I113" s="41"/>
      <c r="J113" s="41"/>
      <c r="K113" s="42"/>
      <c r="L113" s="42"/>
    </row>
    <row r="114" spans="1:12" ht="39.75" customHeight="1" x14ac:dyDescent="0.25">
      <c r="A114" s="48"/>
      <c r="B114" s="49"/>
      <c r="C114" s="5"/>
      <c r="D114" s="5"/>
      <c r="E114" s="27"/>
      <c r="F114" s="16"/>
      <c r="G114" s="16">
        <f t="shared" si="2"/>
        <v>0</v>
      </c>
      <c r="H114" s="16"/>
      <c r="I114" s="41"/>
      <c r="J114" s="41"/>
      <c r="K114" s="42"/>
      <c r="L114" s="42"/>
    </row>
    <row r="115" spans="1:12" ht="39.75" customHeight="1" x14ac:dyDescent="0.25">
      <c r="A115" s="24"/>
      <c r="B115" s="25"/>
      <c r="C115" s="32"/>
      <c r="D115" s="25"/>
      <c r="E115" s="7"/>
      <c r="F115" s="26"/>
      <c r="G115" s="26">
        <f t="shared" si="2"/>
        <v>0</v>
      </c>
      <c r="H115" s="26"/>
    </row>
    <row r="116" spans="1:12" ht="39.75" customHeight="1" x14ac:dyDescent="0.25">
      <c r="A116" s="24"/>
      <c r="B116" s="25"/>
      <c r="C116" s="32"/>
      <c r="D116" s="25"/>
      <c r="E116" s="7"/>
      <c r="F116" s="26"/>
      <c r="G116" s="26">
        <f t="shared" si="2"/>
        <v>0</v>
      </c>
      <c r="H116" s="26"/>
    </row>
    <row r="117" spans="1:12" ht="39.75" customHeight="1" x14ac:dyDescent="0.25">
      <c r="A117" s="24"/>
      <c r="B117" s="25"/>
      <c r="C117" s="32"/>
      <c r="D117" s="25"/>
      <c r="E117" s="7"/>
      <c r="F117" s="26"/>
      <c r="G117" s="7">
        <f>SUM(G2:G116)</f>
        <v>297530.37100000004</v>
      </c>
      <c r="H117" s="26"/>
    </row>
    <row r="118" spans="1:12" x14ac:dyDescent="0.25">
      <c r="G118" s="8"/>
      <c r="H118" s="8"/>
    </row>
  </sheetData>
  <autoFilter ref="A1:M117"/>
  <mergeCells count="72">
    <mergeCell ref="A109:A110"/>
    <mergeCell ref="B109:B110"/>
    <mergeCell ref="C109:C110"/>
    <mergeCell ref="B75:B76"/>
    <mergeCell ref="C75:C76"/>
    <mergeCell ref="B81:B91"/>
    <mergeCell ref="A81:A91"/>
    <mergeCell ref="C81:C91"/>
    <mergeCell ref="A95:A105"/>
    <mergeCell ref="B95:B105"/>
    <mergeCell ref="H52:H53"/>
    <mergeCell ref="A2:A5"/>
    <mergeCell ref="B2:B5"/>
    <mergeCell ref="C2:C5"/>
    <mergeCell ref="C11:C15"/>
    <mergeCell ref="B11:B15"/>
    <mergeCell ref="A11:A15"/>
    <mergeCell ref="A9:A10"/>
    <mergeCell ref="B9:B10"/>
    <mergeCell ref="C9:C10"/>
    <mergeCell ref="C16:C18"/>
    <mergeCell ref="B16:B18"/>
    <mergeCell ref="A16:A18"/>
    <mergeCell ref="C19:C25"/>
    <mergeCell ref="B19:B25"/>
    <mergeCell ref="A19:A25"/>
    <mergeCell ref="C26:C28"/>
    <mergeCell ref="B26:B28"/>
    <mergeCell ref="A26:A28"/>
    <mergeCell ref="C29:C32"/>
    <mergeCell ref="B29:B32"/>
    <mergeCell ref="A29:A32"/>
    <mergeCell ref="C33:C35"/>
    <mergeCell ref="B33:B35"/>
    <mergeCell ref="A33:A35"/>
    <mergeCell ref="C37:C39"/>
    <mergeCell ref="B37:B39"/>
    <mergeCell ref="A37:A39"/>
    <mergeCell ref="A41:A47"/>
    <mergeCell ref="B41:B47"/>
    <mergeCell ref="C41:C47"/>
    <mergeCell ref="A48:A49"/>
    <mergeCell ref="B48:B49"/>
    <mergeCell ref="C48:C49"/>
    <mergeCell ref="B50:B51"/>
    <mergeCell ref="A50:A51"/>
    <mergeCell ref="C50:C51"/>
    <mergeCell ref="B52:B53"/>
    <mergeCell ref="A52:A53"/>
    <mergeCell ref="C52:C53"/>
    <mergeCell ref="H81:H91"/>
    <mergeCell ref="C54:C58"/>
    <mergeCell ref="B54:B58"/>
    <mergeCell ref="A54:A58"/>
    <mergeCell ref="A63:A64"/>
    <mergeCell ref="B63:B64"/>
    <mergeCell ref="C63:C64"/>
    <mergeCell ref="H63:H64"/>
    <mergeCell ref="A61:A62"/>
    <mergeCell ref="B61:B62"/>
    <mergeCell ref="C61:C62"/>
    <mergeCell ref="B66:B74"/>
    <mergeCell ref="A67:A74"/>
    <mergeCell ref="H67:H74"/>
    <mergeCell ref="C66:C74"/>
    <mergeCell ref="A75:A76"/>
    <mergeCell ref="H95:H105"/>
    <mergeCell ref="H92:H93"/>
    <mergeCell ref="C92:C93"/>
    <mergeCell ref="A92:A93"/>
    <mergeCell ref="B92:B93"/>
    <mergeCell ref="C95:C105"/>
  </mergeCells>
  <printOptions horizontalCentered="1" verticalCentered="1"/>
  <pageMargins left="0" right="0" top="0" bottom="0" header="0" footer="0"/>
  <pageSetup scale="15" orientation="landscape" r:id="rId1"/>
  <ignoredErrors>
    <ignoredError sqref="G20 G27 G31 G33 G49 G54 G98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7"/>
  <sheetViews>
    <sheetView rightToLeft="1" view="pageBreakPreview" zoomScale="55" zoomScaleNormal="70" zoomScaleSheetLayoutView="55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A17" sqref="A17:A27"/>
    </sheetView>
  </sheetViews>
  <sheetFormatPr defaultRowHeight="26.25" x14ac:dyDescent="0.25"/>
  <cols>
    <col min="1" max="3" width="32.5703125" style="2" customWidth="1"/>
    <col min="4" max="4" width="113" style="2" bestFit="1" customWidth="1"/>
    <col min="5" max="8" width="51.42578125" style="2" customWidth="1"/>
    <col min="9" max="9" width="59.140625" style="2" bestFit="1" customWidth="1"/>
    <col min="10" max="11" width="9.140625" style="1"/>
  </cols>
  <sheetData>
    <row r="1" spans="1:9" ht="57.75" customHeight="1" x14ac:dyDescent="0.25">
      <c r="A1" s="6" t="s">
        <v>1</v>
      </c>
      <c r="B1" s="6" t="s">
        <v>2</v>
      </c>
      <c r="C1" s="6" t="s">
        <v>8</v>
      </c>
      <c r="D1" s="6" t="s">
        <v>5</v>
      </c>
      <c r="E1" s="6" t="s">
        <v>6</v>
      </c>
      <c r="F1" s="6" t="s">
        <v>94</v>
      </c>
      <c r="G1" s="6" t="s">
        <v>7</v>
      </c>
      <c r="H1" s="6" t="s">
        <v>0</v>
      </c>
      <c r="I1" s="6" t="s">
        <v>43</v>
      </c>
    </row>
    <row r="2" spans="1:9" ht="33.75" x14ac:dyDescent="0.25">
      <c r="A2" s="261">
        <v>45505</v>
      </c>
      <c r="B2" s="260">
        <v>3734</v>
      </c>
      <c r="C2" s="259">
        <f>4175+7540</f>
        <v>11715</v>
      </c>
      <c r="D2" s="62" t="s">
        <v>50</v>
      </c>
      <c r="E2" s="72">
        <v>10</v>
      </c>
      <c r="F2" s="72" t="s">
        <v>86</v>
      </c>
      <c r="G2" s="72">
        <v>350</v>
      </c>
      <c r="H2" s="73">
        <f>E2*G2+40+15</f>
        <v>3555</v>
      </c>
      <c r="I2" s="73"/>
    </row>
    <row r="3" spans="1:9" ht="33.75" x14ac:dyDescent="0.25">
      <c r="A3" s="261"/>
      <c r="B3" s="260"/>
      <c r="C3" s="259"/>
      <c r="D3" s="62" t="s">
        <v>75</v>
      </c>
      <c r="E3" s="72">
        <v>1</v>
      </c>
      <c r="F3" s="72"/>
      <c r="G3" s="72">
        <v>500</v>
      </c>
      <c r="H3" s="73">
        <f t="shared" ref="H3:H103" si="0">E3*G3</f>
        <v>500</v>
      </c>
      <c r="I3" s="73"/>
    </row>
    <row r="4" spans="1:9" ht="33.75" x14ac:dyDescent="0.25">
      <c r="A4" s="261"/>
      <c r="B4" s="260"/>
      <c r="C4" s="259"/>
      <c r="D4" s="62" t="s">
        <v>76</v>
      </c>
      <c r="E4" s="72">
        <v>20</v>
      </c>
      <c r="F4" s="72" t="s">
        <v>78</v>
      </c>
      <c r="G4" s="72">
        <v>6</v>
      </c>
      <c r="H4" s="73">
        <f t="shared" si="0"/>
        <v>120</v>
      </c>
      <c r="I4" s="72"/>
    </row>
    <row r="5" spans="1:9" ht="33.75" x14ac:dyDescent="0.25">
      <c r="A5" s="261">
        <v>45507</v>
      </c>
      <c r="B5" s="260"/>
      <c r="C5" s="259"/>
      <c r="D5" s="62" t="s">
        <v>11</v>
      </c>
      <c r="E5" s="72">
        <v>3</v>
      </c>
      <c r="F5" s="72" t="s">
        <v>77</v>
      </c>
      <c r="G5" s="72">
        <v>200</v>
      </c>
      <c r="H5" s="73">
        <f t="shared" si="0"/>
        <v>600</v>
      </c>
      <c r="I5" s="72"/>
    </row>
    <row r="6" spans="1:9" ht="33.75" x14ac:dyDescent="0.25">
      <c r="A6" s="261"/>
      <c r="B6" s="260"/>
      <c r="C6" s="259"/>
      <c r="D6" s="62" t="s">
        <v>79</v>
      </c>
      <c r="E6" s="72">
        <v>20</v>
      </c>
      <c r="F6" s="72" t="s">
        <v>80</v>
      </c>
      <c r="G6" s="72">
        <v>252</v>
      </c>
      <c r="H6" s="73">
        <f t="shared" si="0"/>
        <v>5040</v>
      </c>
      <c r="I6" s="72"/>
    </row>
    <row r="7" spans="1:9" ht="33.75" x14ac:dyDescent="0.25">
      <c r="A7" s="261"/>
      <c r="B7" s="260"/>
      <c r="C7" s="259"/>
      <c r="D7" s="74" t="s">
        <v>81</v>
      </c>
      <c r="E7" s="71">
        <v>1</v>
      </c>
      <c r="F7" s="71" t="s">
        <v>27</v>
      </c>
      <c r="G7" s="71">
        <v>1900</v>
      </c>
      <c r="H7" s="71">
        <f t="shared" si="0"/>
        <v>1900</v>
      </c>
      <c r="I7" s="71"/>
    </row>
    <row r="8" spans="1:9" ht="33.75" x14ac:dyDescent="0.25">
      <c r="A8" s="265">
        <v>45509</v>
      </c>
      <c r="B8" s="263">
        <v>3757</v>
      </c>
      <c r="C8" s="264">
        <f>SUM(H8:H14)</f>
        <v>9649.8250000000007</v>
      </c>
      <c r="D8" s="91" t="s">
        <v>84</v>
      </c>
      <c r="E8" s="16">
        <v>4.5</v>
      </c>
      <c r="F8" s="16" t="s">
        <v>77</v>
      </c>
      <c r="G8" s="16">
        <v>185</v>
      </c>
      <c r="H8" s="16">
        <f t="shared" si="0"/>
        <v>832.5</v>
      </c>
      <c r="I8" s="16"/>
    </row>
    <row r="9" spans="1:9" ht="33.75" x14ac:dyDescent="0.25">
      <c r="A9" s="265"/>
      <c r="B9" s="263"/>
      <c r="C9" s="264"/>
      <c r="D9" s="91" t="s">
        <v>85</v>
      </c>
      <c r="E9" s="16">
        <v>4.8449999999999998</v>
      </c>
      <c r="F9" s="16" t="s">
        <v>77</v>
      </c>
      <c r="G9" s="16">
        <v>185</v>
      </c>
      <c r="H9" s="16">
        <f t="shared" si="0"/>
        <v>896.32499999999993</v>
      </c>
      <c r="I9" s="16"/>
    </row>
    <row r="10" spans="1:9" ht="33.75" x14ac:dyDescent="0.25">
      <c r="A10" s="265"/>
      <c r="B10" s="263"/>
      <c r="C10" s="264"/>
      <c r="D10" s="91" t="s">
        <v>50</v>
      </c>
      <c r="E10" s="16">
        <v>12</v>
      </c>
      <c r="F10" s="16" t="s">
        <v>86</v>
      </c>
      <c r="G10" s="16">
        <v>341</v>
      </c>
      <c r="H10" s="16">
        <f>E10*G10+45+15-2</f>
        <v>4150</v>
      </c>
      <c r="I10" s="16"/>
    </row>
    <row r="11" spans="1:9" ht="33.75" x14ac:dyDescent="0.25">
      <c r="A11" s="265"/>
      <c r="B11" s="263"/>
      <c r="C11" s="264"/>
      <c r="D11" s="91" t="s">
        <v>87</v>
      </c>
      <c r="E11" s="16">
        <v>7.1</v>
      </c>
      <c r="F11" s="16" t="s">
        <v>77</v>
      </c>
      <c r="G11" s="16">
        <v>185</v>
      </c>
      <c r="H11" s="16">
        <f t="shared" si="0"/>
        <v>1313.5</v>
      </c>
      <c r="I11" s="16"/>
    </row>
    <row r="12" spans="1:9" ht="33.75" x14ac:dyDescent="0.25">
      <c r="A12" s="265"/>
      <c r="B12" s="263"/>
      <c r="C12" s="264"/>
      <c r="D12" s="87" t="s">
        <v>90</v>
      </c>
      <c r="E12" s="81">
        <v>5.5</v>
      </c>
      <c r="F12" s="16" t="s">
        <v>77</v>
      </c>
      <c r="G12" s="81">
        <v>185</v>
      </c>
      <c r="H12" s="80">
        <f t="shared" si="0"/>
        <v>1017.5</v>
      </c>
      <c r="I12" s="81"/>
    </row>
    <row r="13" spans="1:9" ht="33.75" x14ac:dyDescent="0.25">
      <c r="A13" s="265"/>
      <c r="B13" s="263"/>
      <c r="C13" s="264"/>
      <c r="D13" s="87" t="s">
        <v>91</v>
      </c>
      <c r="E13" s="81">
        <v>4</v>
      </c>
      <c r="F13" s="16" t="s">
        <v>77</v>
      </c>
      <c r="G13" s="81">
        <v>185</v>
      </c>
      <c r="H13" s="80">
        <f t="shared" si="0"/>
        <v>740</v>
      </c>
      <c r="I13" s="81"/>
    </row>
    <row r="14" spans="1:9" ht="33.75" x14ac:dyDescent="0.25">
      <c r="A14" s="265"/>
      <c r="B14" s="263"/>
      <c r="C14" s="264"/>
      <c r="D14" s="79" t="s">
        <v>89</v>
      </c>
      <c r="E14" s="82">
        <v>10</v>
      </c>
      <c r="F14" s="82" t="s">
        <v>27</v>
      </c>
      <c r="G14" s="82">
        <v>70</v>
      </c>
      <c r="H14" s="82">
        <f t="shared" si="0"/>
        <v>700</v>
      </c>
      <c r="I14" s="82"/>
    </row>
    <row r="15" spans="1:9" ht="33.75" x14ac:dyDescent="0.25">
      <c r="A15" s="91">
        <v>45510</v>
      </c>
      <c r="B15" s="89">
        <v>3767</v>
      </c>
      <c r="C15" s="90">
        <v>525</v>
      </c>
      <c r="D15" s="79" t="s">
        <v>103</v>
      </c>
      <c r="E15" s="82">
        <v>50</v>
      </c>
      <c r="F15" s="82" t="s">
        <v>102</v>
      </c>
      <c r="G15" s="82">
        <v>10.5</v>
      </c>
      <c r="H15" s="82">
        <f t="shared" si="0"/>
        <v>525</v>
      </c>
      <c r="I15" s="82"/>
    </row>
    <row r="16" spans="1:9" ht="33.75" x14ac:dyDescent="0.25">
      <c r="A16" s="91">
        <v>45511</v>
      </c>
      <c r="B16" s="89">
        <v>3778</v>
      </c>
      <c r="C16" s="90">
        <v>24225</v>
      </c>
      <c r="D16" s="79" t="s">
        <v>105</v>
      </c>
      <c r="E16" s="82">
        <v>1</v>
      </c>
      <c r="F16" s="82" t="s">
        <v>104</v>
      </c>
      <c r="G16" s="82">
        <v>24175</v>
      </c>
      <c r="H16" s="82">
        <f>E16*G16+50</f>
        <v>24225</v>
      </c>
      <c r="I16" s="82"/>
    </row>
    <row r="17" spans="1:9" ht="33.75" x14ac:dyDescent="0.25">
      <c r="A17" s="262">
        <v>45511</v>
      </c>
      <c r="B17" s="263">
        <v>3780</v>
      </c>
      <c r="C17" s="264">
        <f>SUM(H17:H27)</f>
        <v>18394</v>
      </c>
      <c r="D17" s="88" t="s">
        <v>93</v>
      </c>
      <c r="E17" s="66">
        <v>10</v>
      </c>
      <c r="F17" s="66" t="s">
        <v>77</v>
      </c>
      <c r="G17" s="66">
        <v>90</v>
      </c>
      <c r="H17" s="66">
        <f t="shared" si="0"/>
        <v>900</v>
      </c>
      <c r="I17" s="66"/>
    </row>
    <row r="18" spans="1:9" ht="33.75" x14ac:dyDescent="0.25">
      <c r="A18" s="262"/>
      <c r="B18" s="263"/>
      <c r="C18" s="264"/>
      <c r="D18" s="88" t="s">
        <v>98</v>
      </c>
      <c r="E18" s="67">
        <v>6.3</v>
      </c>
      <c r="F18" s="66" t="s">
        <v>77</v>
      </c>
      <c r="G18" s="66">
        <v>185</v>
      </c>
      <c r="H18" s="66">
        <f>E18*G18+0.5</f>
        <v>1166</v>
      </c>
      <c r="I18" s="66"/>
    </row>
    <row r="19" spans="1:9" ht="33.75" x14ac:dyDescent="0.25">
      <c r="A19" s="262"/>
      <c r="B19" s="263"/>
      <c r="C19" s="264"/>
      <c r="D19" s="88" t="s">
        <v>12</v>
      </c>
      <c r="E19" s="66">
        <v>12</v>
      </c>
      <c r="F19" s="66" t="s">
        <v>77</v>
      </c>
      <c r="G19" s="66">
        <v>200</v>
      </c>
      <c r="H19" s="66">
        <f t="shared" si="0"/>
        <v>2400</v>
      </c>
      <c r="I19" s="66"/>
    </row>
    <row r="20" spans="1:9" ht="33.75" x14ac:dyDescent="0.25">
      <c r="A20" s="262"/>
      <c r="B20" s="263"/>
      <c r="C20" s="264"/>
      <c r="D20" s="69" t="s">
        <v>79</v>
      </c>
      <c r="E20" s="68">
        <v>1</v>
      </c>
      <c r="F20" s="68" t="s">
        <v>80</v>
      </c>
      <c r="G20" s="68">
        <v>250</v>
      </c>
      <c r="H20" s="68">
        <f t="shared" si="0"/>
        <v>250</v>
      </c>
      <c r="I20" s="68" t="s">
        <v>100</v>
      </c>
    </row>
    <row r="21" spans="1:9" ht="33.75" x14ac:dyDescent="0.25">
      <c r="A21" s="262"/>
      <c r="B21" s="263"/>
      <c r="C21" s="264"/>
      <c r="D21" s="88" t="s">
        <v>3</v>
      </c>
      <c r="E21" s="66">
        <v>120</v>
      </c>
      <c r="F21" s="66" t="s">
        <v>77</v>
      </c>
      <c r="G21" s="66">
        <v>60.15</v>
      </c>
      <c r="H21" s="66">
        <f t="shared" si="0"/>
        <v>7218</v>
      </c>
      <c r="I21" s="66"/>
    </row>
    <row r="22" spans="1:9" ht="33.75" x14ac:dyDescent="0.25">
      <c r="A22" s="262"/>
      <c r="B22" s="263"/>
      <c r="C22" s="264"/>
      <c r="D22" s="87" t="s">
        <v>50</v>
      </c>
      <c r="E22" s="81">
        <v>12</v>
      </c>
      <c r="F22" s="81" t="s">
        <v>86</v>
      </c>
      <c r="G22" s="81">
        <v>350</v>
      </c>
      <c r="H22" s="80">
        <f>E22*G22+65</f>
        <v>4265</v>
      </c>
      <c r="I22" s="81"/>
    </row>
    <row r="23" spans="1:9" ht="33.75" x14ac:dyDescent="0.25">
      <c r="A23" s="262"/>
      <c r="B23" s="263"/>
      <c r="C23" s="264"/>
      <c r="D23" s="87" t="s">
        <v>95</v>
      </c>
      <c r="E23" s="81">
        <v>1</v>
      </c>
      <c r="F23" s="81" t="s">
        <v>27</v>
      </c>
      <c r="G23" s="81">
        <v>900</v>
      </c>
      <c r="H23" s="80">
        <f t="shared" si="0"/>
        <v>900</v>
      </c>
      <c r="I23" s="81"/>
    </row>
    <row r="24" spans="1:9" ht="33.75" x14ac:dyDescent="0.25">
      <c r="A24" s="262"/>
      <c r="B24" s="263"/>
      <c r="C24" s="264"/>
      <c r="D24" s="87" t="s">
        <v>96</v>
      </c>
      <c r="E24" s="81">
        <v>5</v>
      </c>
      <c r="F24" s="81" t="s">
        <v>77</v>
      </c>
      <c r="G24" s="81">
        <v>85</v>
      </c>
      <c r="H24" s="80">
        <f t="shared" si="0"/>
        <v>425</v>
      </c>
      <c r="I24" s="81"/>
    </row>
    <row r="25" spans="1:9" ht="33.75" x14ac:dyDescent="0.25">
      <c r="A25" s="262"/>
      <c r="B25" s="263"/>
      <c r="C25" s="264"/>
      <c r="D25" s="91" t="s">
        <v>76</v>
      </c>
      <c r="E25" s="16">
        <v>20</v>
      </c>
      <c r="F25" s="16" t="s">
        <v>77</v>
      </c>
      <c r="G25" s="16">
        <v>6</v>
      </c>
      <c r="H25" s="16">
        <f t="shared" si="0"/>
        <v>120</v>
      </c>
      <c r="I25" s="16"/>
    </row>
    <row r="26" spans="1:9" ht="33.75" x14ac:dyDescent="0.25">
      <c r="A26" s="262"/>
      <c r="B26" s="263"/>
      <c r="C26" s="264"/>
      <c r="D26" s="91" t="s">
        <v>97</v>
      </c>
      <c r="E26" s="16">
        <v>1</v>
      </c>
      <c r="F26" s="16"/>
      <c r="G26" s="16">
        <v>30</v>
      </c>
      <c r="H26" s="16">
        <f t="shared" si="0"/>
        <v>30</v>
      </c>
      <c r="I26" s="16"/>
    </row>
    <row r="27" spans="1:9" ht="33.75" x14ac:dyDescent="0.25">
      <c r="A27" s="262"/>
      <c r="B27" s="263"/>
      <c r="C27" s="264"/>
      <c r="D27" s="79" t="s">
        <v>99</v>
      </c>
      <c r="E27" s="82">
        <v>4</v>
      </c>
      <c r="F27" s="82" t="s">
        <v>77</v>
      </c>
      <c r="G27" s="82">
        <v>180</v>
      </c>
      <c r="H27" s="82">
        <f t="shared" si="0"/>
        <v>720</v>
      </c>
      <c r="I27" s="82"/>
    </row>
    <row r="28" spans="1:9" ht="33.75" x14ac:dyDescent="0.25">
      <c r="A28" s="88">
        <v>45515</v>
      </c>
      <c r="B28" s="89">
        <v>3821</v>
      </c>
      <c r="C28" s="90">
        <v>7170</v>
      </c>
      <c r="D28" s="79" t="s">
        <v>106</v>
      </c>
      <c r="E28" s="82">
        <v>56</v>
      </c>
      <c r="F28" s="82" t="s">
        <v>77</v>
      </c>
      <c r="G28" s="82">
        <v>128</v>
      </c>
      <c r="H28" s="82">
        <f>E28*G28+2</f>
        <v>7170</v>
      </c>
      <c r="I28" s="82"/>
    </row>
    <row r="29" spans="1:9" ht="33.75" x14ac:dyDescent="0.25">
      <c r="A29" s="87"/>
      <c r="B29" s="87"/>
      <c r="C29" s="85"/>
      <c r="D29" s="87" t="s">
        <v>9</v>
      </c>
      <c r="E29" s="70">
        <v>4</v>
      </c>
      <c r="F29" s="70" t="s">
        <v>77</v>
      </c>
      <c r="G29" s="70">
        <v>0</v>
      </c>
      <c r="H29" s="70">
        <f t="shared" si="0"/>
        <v>0</v>
      </c>
      <c r="I29" s="70" t="s">
        <v>101</v>
      </c>
    </row>
    <row r="30" spans="1:9" ht="33.75" x14ac:dyDescent="0.25">
      <c r="A30" s="217" t="s">
        <v>119</v>
      </c>
      <c r="B30" s="254">
        <v>3842</v>
      </c>
      <c r="C30" s="266">
        <f>SUM(H30:H38)</f>
        <v>13092</v>
      </c>
      <c r="D30" s="77" t="s">
        <v>112</v>
      </c>
      <c r="E30" s="16">
        <v>0.2</v>
      </c>
      <c r="F30" s="16" t="s">
        <v>77</v>
      </c>
      <c r="G30" s="16">
        <v>185</v>
      </c>
      <c r="H30" s="16">
        <f>E30*G30</f>
        <v>37</v>
      </c>
      <c r="I30" s="16"/>
    </row>
    <row r="31" spans="1:9" ht="33.75" x14ac:dyDescent="0.25">
      <c r="A31" s="218"/>
      <c r="B31" s="254"/>
      <c r="C31" s="267"/>
      <c r="D31" s="91" t="s">
        <v>113</v>
      </c>
      <c r="E31" s="16">
        <v>6.5</v>
      </c>
      <c r="F31" s="16" t="s">
        <v>77</v>
      </c>
      <c r="G31" s="16">
        <v>185</v>
      </c>
      <c r="H31" s="16">
        <f t="shared" ref="H31:H39" si="1">E31*G31</f>
        <v>1202.5</v>
      </c>
      <c r="I31" s="16"/>
    </row>
    <row r="32" spans="1:9" ht="33.75" x14ac:dyDescent="0.25">
      <c r="A32" s="218"/>
      <c r="B32" s="254"/>
      <c r="C32" s="267"/>
      <c r="D32" s="91" t="s">
        <v>114</v>
      </c>
      <c r="E32" s="16">
        <v>3.5</v>
      </c>
      <c r="F32" s="16" t="s">
        <v>77</v>
      </c>
      <c r="G32" s="16">
        <v>185</v>
      </c>
      <c r="H32" s="16">
        <f t="shared" si="1"/>
        <v>647.5</v>
      </c>
      <c r="I32" s="16"/>
    </row>
    <row r="33" spans="1:9" ht="33.75" x14ac:dyDescent="0.25">
      <c r="A33" s="218"/>
      <c r="B33" s="254"/>
      <c r="C33" s="267"/>
      <c r="D33" s="91" t="s">
        <v>115</v>
      </c>
      <c r="E33" s="16">
        <f>25*10</f>
        <v>250</v>
      </c>
      <c r="F33" s="16" t="s">
        <v>77</v>
      </c>
      <c r="G33" s="16">
        <v>20</v>
      </c>
      <c r="H33" s="16">
        <f t="shared" si="1"/>
        <v>5000</v>
      </c>
      <c r="I33" s="16"/>
    </row>
    <row r="34" spans="1:9" ht="33.75" x14ac:dyDescent="0.25">
      <c r="A34" s="218"/>
      <c r="B34" s="254"/>
      <c r="C34" s="267"/>
      <c r="D34" s="91" t="s">
        <v>50</v>
      </c>
      <c r="E34" s="16">
        <v>15</v>
      </c>
      <c r="F34" s="16" t="s">
        <v>86</v>
      </c>
      <c r="G34" s="16">
        <v>375</v>
      </c>
      <c r="H34" s="16">
        <f>E34*G34+85</f>
        <v>5710</v>
      </c>
      <c r="I34" s="16"/>
    </row>
    <row r="35" spans="1:9" ht="33.75" x14ac:dyDescent="0.25">
      <c r="A35" s="218"/>
      <c r="B35" s="254"/>
      <c r="C35" s="267"/>
      <c r="D35" s="91" t="s">
        <v>116</v>
      </c>
      <c r="E35" s="16">
        <v>2</v>
      </c>
      <c r="F35" s="16" t="s">
        <v>27</v>
      </c>
      <c r="G35" s="16">
        <v>120</v>
      </c>
      <c r="H35" s="16">
        <f t="shared" si="1"/>
        <v>240</v>
      </c>
      <c r="I35" s="16"/>
    </row>
    <row r="36" spans="1:9" ht="33.75" x14ac:dyDescent="0.25">
      <c r="A36" s="218"/>
      <c r="B36" s="254"/>
      <c r="C36" s="267"/>
      <c r="D36" s="91" t="s">
        <v>38</v>
      </c>
      <c r="E36" s="16">
        <v>20</v>
      </c>
      <c r="F36" s="16" t="s">
        <v>86</v>
      </c>
      <c r="G36" s="16">
        <v>6</v>
      </c>
      <c r="H36" s="16">
        <f t="shared" si="1"/>
        <v>120</v>
      </c>
      <c r="I36" s="16"/>
    </row>
    <row r="37" spans="1:9" ht="33.75" x14ac:dyDescent="0.25">
      <c r="A37" s="218"/>
      <c r="B37" s="254"/>
      <c r="C37" s="267"/>
      <c r="D37" s="91" t="s">
        <v>117</v>
      </c>
      <c r="E37" s="16">
        <v>1</v>
      </c>
      <c r="F37" s="16"/>
      <c r="G37" s="16">
        <v>45</v>
      </c>
      <c r="H37" s="16">
        <f t="shared" si="1"/>
        <v>45</v>
      </c>
      <c r="I37" s="16"/>
    </row>
    <row r="38" spans="1:9" ht="33.75" x14ac:dyDescent="0.25">
      <c r="A38" s="219"/>
      <c r="B38" s="255"/>
      <c r="C38" s="268"/>
      <c r="D38" s="79" t="s">
        <v>118</v>
      </c>
      <c r="E38" s="82">
        <v>1</v>
      </c>
      <c r="F38" s="82"/>
      <c r="G38" s="82">
        <v>90</v>
      </c>
      <c r="H38" s="82">
        <f t="shared" si="1"/>
        <v>90</v>
      </c>
      <c r="I38" s="82"/>
    </row>
    <row r="39" spans="1:9" ht="33.75" x14ac:dyDescent="0.25">
      <c r="A39" s="217" t="s">
        <v>107</v>
      </c>
      <c r="B39" s="253">
        <v>3859</v>
      </c>
      <c r="C39" s="266">
        <f>SUM(H39:H53)</f>
        <v>33135.199999999997</v>
      </c>
      <c r="D39" s="87" t="s">
        <v>3</v>
      </c>
      <c r="E39" s="81">
        <v>120</v>
      </c>
      <c r="F39" s="81" t="s">
        <v>77</v>
      </c>
      <c r="G39" s="81">
        <v>60.085000000000001</v>
      </c>
      <c r="H39" s="16">
        <f t="shared" si="1"/>
        <v>7210.2</v>
      </c>
      <c r="I39" s="81"/>
    </row>
    <row r="40" spans="1:9" ht="33.75" x14ac:dyDescent="0.25">
      <c r="A40" s="218"/>
      <c r="B40" s="254"/>
      <c r="C40" s="267"/>
      <c r="D40" s="87" t="s">
        <v>50</v>
      </c>
      <c r="E40" s="81">
        <v>16</v>
      </c>
      <c r="F40" s="81" t="s">
        <v>86</v>
      </c>
      <c r="G40" s="81">
        <v>375</v>
      </c>
      <c r="H40" s="80">
        <f>E40*G40+75</f>
        <v>6075</v>
      </c>
      <c r="I40" s="81"/>
    </row>
    <row r="41" spans="1:9" ht="33.75" x14ac:dyDescent="0.25">
      <c r="A41" s="218"/>
      <c r="B41" s="254"/>
      <c r="C41" s="267"/>
      <c r="D41" s="87" t="s">
        <v>108</v>
      </c>
      <c r="E41" s="81">
        <v>25</v>
      </c>
      <c r="F41" s="81" t="s">
        <v>77</v>
      </c>
      <c r="G41" s="81">
        <v>44</v>
      </c>
      <c r="H41" s="80">
        <f t="shared" si="0"/>
        <v>1100</v>
      </c>
      <c r="I41" s="81"/>
    </row>
    <row r="42" spans="1:9" ht="33.75" x14ac:dyDescent="0.25">
      <c r="A42" s="218"/>
      <c r="B42" s="254"/>
      <c r="C42" s="267"/>
      <c r="D42" s="87" t="s">
        <v>95</v>
      </c>
      <c r="E42" s="81">
        <v>1</v>
      </c>
      <c r="F42" s="81" t="s">
        <v>27</v>
      </c>
      <c r="G42" s="81">
        <v>900</v>
      </c>
      <c r="H42" s="80">
        <f t="shared" si="0"/>
        <v>900</v>
      </c>
      <c r="I42" s="81"/>
    </row>
    <row r="43" spans="1:9" ht="33.75" x14ac:dyDescent="0.25">
      <c r="A43" s="218"/>
      <c r="B43" s="254"/>
      <c r="C43" s="267"/>
      <c r="D43" s="87" t="s">
        <v>109</v>
      </c>
      <c r="E43" s="81">
        <v>5</v>
      </c>
      <c r="F43" s="81" t="s">
        <v>77</v>
      </c>
      <c r="G43" s="81">
        <v>85</v>
      </c>
      <c r="H43" s="80">
        <f t="shared" si="0"/>
        <v>425</v>
      </c>
      <c r="I43" s="81"/>
    </row>
    <row r="44" spans="1:9" ht="33.75" x14ac:dyDescent="0.25">
      <c r="A44" s="218"/>
      <c r="B44" s="254"/>
      <c r="C44" s="267"/>
      <c r="D44" s="87" t="s">
        <v>26</v>
      </c>
      <c r="E44" s="81">
        <v>25</v>
      </c>
      <c r="F44" s="81" t="s">
        <v>77</v>
      </c>
      <c r="G44" s="81">
        <v>54</v>
      </c>
      <c r="H44" s="80">
        <f t="shared" si="0"/>
        <v>1350</v>
      </c>
      <c r="I44" s="81"/>
    </row>
    <row r="45" spans="1:9" ht="33.75" x14ac:dyDescent="0.25">
      <c r="A45" s="218"/>
      <c r="B45" s="254"/>
      <c r="C45" s="267"/>
      <c r="D45" s="87" t="s">
        <v>81</v>
      </c>
      <c r="E45" s="81">
        <v>1</v>
      </c>
      <c r="F45" s="81" t="s">
        <v>27</v>
      </c>
      <c r="G45" s="81">
        <v>1900</v>
      </c>
      <c r="H45" s="80">
        <f t="shared" si="0"/>
        <v>1900</v>
      </c>
      <c r="I45" s="81"/>
    </row>
    <row r="46" spans="1:9" ht="33.75" x14ac:dyDescent="0.25">
      <c r="A46" s="218"/>
      <c r="B46" s="254"/>
      <c r="C46" s="267"/>
      <c r="D46" s="87" t="s">
        <v>110</v>
      </c>
      <c r="E46" s="81">
        <v>1</v>
      </c>
      <c r="F46" s="81" t="s">
        <v>27</v>
      </c>
      <c r="G46" s="81">
        <v>285</v>
      </c>
      <c r="H46" s="80">
        <f t="shared" si="0"/>
        <v>285</v>
      </c>
      <c r="I46" s="81"/>
    </row>
    <row r="47" spans="1:9" ht="33.75" x14ac:dyDescent="0.25">
      <c r="A47" s="218"/>
      <c r="B47" s="254"/>
      <c r="C47" s="267"/>
      <c r="D47" s="87" t="s">
        <v>11</v>
      </c>
      <c r="E47" s="81">
        <v>3</v>
      </c>
      <c r="F47" s="81" t="s">
        <v>77</v>
      </c>
      <c r="G47" s="81">
        <v>200</v>
      </c>
      <c r="H47" s="80">
        <f t="shared" si="0"/>
        <v>600</v>
      </c>
      <c r="I47" s="81"/>
    </row>
    <row r="48" spans="1:9" ht="33.75" x14ac:dyDescent="0.25">
      <c r="A48" s="218"/>
      <c r="B48" s="254"/>
      <c r="C48" s="267"/>
      <c r="D48" s="87" t="s">
        <v>38</v>
      </c>
      <c r="E48" s="81">
        <v>20</v>
      </c>
      <c r="F48" s="81" t="s">
        <v>77</v>
      </c>
      <c r="G48" s="81">
        <v>6</v>
      </c>
      <c r="H48" s="80">
        <f t="shared" si="0"/>
        <v>120</v>
      </c>
      <c r="I48" s="81"/>
    </row>
    <row r="49" spans="1:9" ht="33.75" x14ac:dyDescent="0.25">
      <c r="A49" s="218"/>
      <c r="B49" s="254"/>
      <c r="C49" s="267"/>
      <c r="D49" s="87" t="s">
        <v>28</v>
      </c>
      <c r="E49" s="81">
        <v>2.5</v>
      </c>
      <c r="F49" s="81" t="s">
        <v>77</v>
      </c>
      <c r="G49" s="81">
        <v>1100</v>
      </c>
      <c r="H49" s="80">
        <f t="shared" si="0"/>
        <v>2750</v>
      </c>
      <c r="I49" s="81"/>
    </row>
    <row r="50" spans="1:9" ht="33.75" x14ac:dyDescent="0.25">
      <c r="A50" s="218"/>
      <c r="B50" s="254"/>
      <c r="C50" s="267"/>
      <c r="D50" s="87" t="s">
        <v>121</v>
      </c>
      <c r="E50" s="81">
        <v>2</v>
      </c>
      <c r="F50" s="81"/>
      <c r="G50" s="81">
        <v>3800</v>
      </c>
      <c r="H50" s="80">
        <f t="shared" si="0"/>
        <v>7600</v>
      </c>
      <c r="I50" s="81"/>
    </row>
    <row r="51" spans="1:9" ht="33.75" x14ac:dyDescent="0.25">
      <c r="A51" s="218"/>
      <c r="B51" s="254"/>
      <c r="C51" s="267"/>
      <c r="D51" s="87" t="s">
        <v>12</v>
      </c>
      <c r="E51" s="81">
        <v>10</v>
      </c>
      <c r="F51" s="81" t="s">
        <v>27</v>
      </c>
      <c r="G51" s="81">
        <v>200</v>
      </c>
      <c r="H51" s="80">
        <f t="shared" si="0"/>
        <v>2000</v>
      </c>
      <c r="I51" s="81"/>
    </row>
    <row r="52" spans="1:9" ht="33.75" x14ac:dyDescent="0.25">
      <c r="A52" s="218"/>
      <c r="B52" s="254"/>
      <c r="C52" s="267"/>
      <c r="D52" s="87" t="s">
        <v>120</v>
      </c>
      <c r="E52" s="81">
        <v>4</v>
      </c>
      <c r="F52" s="81" t="s">
        <v>77</v>
      </c>
      <c r="G52" s="81">
        <v>180</v>
      </c>
      <c r="H52" s="80">
        <f t="shared" si="0"/>
        <v>720</v>
      </c>
      <c r="I52" s="81"/>
    </row>
    <row r="53" spans="1:9" ht="33.75" x14ac:dyDescent="0.25">
      <c r="A53" s="219"/>
      <c r="B53" s="255"/>
      <c r="C53" s="268"/>
      <c r="D53" s="79" t="s">
        <v>18</v>
      </c>
      <c r="E53" s="82">
        <v>1</v>
      </c>
      <c r="F53" s="82" t="s">
        <v>111</v>
      </c>
      <c r="G53" s="82">
        <v>100</v>
      </c>
      <c r="H53" s="82">
        <f t="shared" si="0"/>
        <v>100</v>
      </c>
      <c r="I53" s="82"/>
    </row>
    <row r="54" spans="1:9" ht="33.75" x14ac:dyDescent="0.25">
      <c r="A54" s="87">
        <v>45521</v>
      </c>
      <c r="B54" s="86">
        <v>3863</v>
      </c>
      <c r="C54" s="85">
        <v>525</v>
      </c>
      <c r="D54" s="79" t="s">
        <v>103</v>
      </c>
      <c r="E54" s="82">
        <v>50</v>
      </c>
      <c r="F54" s="82" t="s">
        <v>122</v>
      </c>
      <c r="G54" s="82">
        <v>10.5</v>
      </c>
      <c r="H54" s="82">
        <f t="shared" si="0"/>
        <v>525</v>
      </c>
      <c r="I54" s="82"/>
    </row>
    <row r="55" spans="1:9" ht="33.75" x14ac:dyDescent="0.25">
      <c r="A55" s="76" t="s">
        <v>107</v>
      </c>
      <c r="B55" s="78">
        <v>3868</v>
      </c>
      <c r="C55" s="83">
        <v>17095</v>
      </c>
      <c r="D55" s="79" t="s">
        <v>132</v>
      </c>
      <c r="E55" s="82">
        <v>1</v>
      </c>
      <c r="F55" s="82" t="s">
        <v>104</v>
      </c>
      <c r="G55" s="82">
        <v>17095</v>
      </c>
      <c r="H55" s="82">
        <f t="shared" si="0"/>
        <v>17095</v>
      </c>
      <c r="I55" s="82"/>
    </row>
    <row r="56" spans="1:9" ht="33.75" x14ac:dyDescent="0.25">
      <c r="A56" s="76" t="s">
        <v>107</v>
      </c>
      <c r="B56" s="78">
        <v>3875</v>
      </c>
      <c r="C56" s="83">
        <v>5120</v>
      </c>
      <c r="D56" s="79" t="s">
        <v>130</v>
      </c>
      <c r="E56" s="82">
        <v>40</v>
      </c>
      <c r="F56" s="82" t="s">
        <v>77</v>
      </c>
      <c r="G56" s="82">
        <v>128</v>
      </c>
      <c r="H56" s="82">
        <f t="shared" si="0"/>
        <v>5120</v>
      </c>
      <c r="I56" s="82"/>
    </row>
    <row r="57" spans="1:9" ht="33.75" x14ac:dyDescent="0.25">
      <c r="A57" s="76" t="s">
        <v>129</v>
      </c>
      <c r="B57" s="253">
        <v>3880</v>
      </c>
      <c r="C57" s="266">
        <f>SUM(H57:H58)</f>
        <v>14006.6</v>
      </c>
      <c r="D57" s="79" t="s">
        <v>131</v>
      </c>
      <c r="E57" s="82">
        <v>151.30000000000001</v>
      </c>
      <c r="F57" s="82" t="s">
        <v>77</v>
      </c>
      <c r="G57" s="82">
        <v>82</v>
      </c>
      <c r="H57" s="82">
        <f t="shared" si="0"/>
        <v>12406.6</v>
      </c>
      <c r="I57" s="82"/>
    </row>
    <row r="58" spans="1:9" ht="33.75" x14ac:dyDescent="0.25">
      <c r="A58" s="76" t="s">
        <v>129</v>
      </c>
      <c r="B58" s="255"/>
      <c r="C58" s="268"/>
      <c r="D58" s="79" t="s">
        <v>131</v>
      </c>
      <c r="E58" s="82">
        <v>20</v>
      </c>
      <c r="F58" s="82" t="s">
        <v>77</v>
      </c>
      <c r="G58" s="82">
        <v>80</v>
      </c>
      <c r="H58" s="82">
        <f t="shared" si="0"/>
        <v>1600</v>
      </c>
      <c r="I58" s="82"/>
    </row>
    <row r="59" spans="1:9" ht="33.75" x14ac:dyDescent="0.25">
      <c r="A59" s="217">
        <v>45523</v>
      </c>
      <c r="B59" s="253">
        <v>3891</v>
      </c>
      <c r="C59" s="266">
        <f>SUM(H59:H62)</f>
        <v>7266</v>
      </c>
      <c r="D59" s="87" t="s">
        <v>123</v>
      </c>
      <c r="E59" s="81">
        <v>4.7</v>
      </c>
      <c r="F59" s="81" t="s">
        <v>77</v>
      </c>
      <c r="G59" s="81">
        <v>180</v>
      </c>
      <c r="H59" s="80">
        <f t="shared" si="0"/>
        <v>846</v>
      </c>
      <c r="I59" s="81"/>
    </row>
    <row r="60" spans="1:9" ht="33.75" x14ac:dyDescent="0.25">
      <c r="A60" s="218"/>
      <c r="B60" s="254"/>
      <c r="C60" s="267"/>
      <c r="D60" s="87" t="s">
        <v>124</v>
      </c>
      <c r="E60" s="81">
        <v>4</v>
      </c>
      <c r="F60" s="81" t="s">
        <v>77</v>
      </c>
      <c r="G60" s="81">
        <v>180</v>
      </c>
      <c r="H60" s="80">
        <f t="shared" si="0"/>
        <v>720</v>
      </c>
      <c r="I60" s="81"/>
    </row>
    <row r="61" spans="1:9" ht="33.75" x14ac:dyDescent="0.25">
      <c r="A61" s="218"/>
      <c r="B61" s="254"/>
      <c r="C61" s="267"/>
      <c r="D61" s="87" t="s">
        <v>50</v>
      </c>
      <c r="E61" s="81">
        <v>12</v>
      </c>
      <c r="F61" s="81" t="s">
        <v>86</v>
      </c>
      <c r="G61" s="81">
        <v>360.42</v>
      </c>
      <c r="H61" s="80">
        <f>E61*G61+75-0.04</f>
        <v>4400</v>
      </c>
      <c r="I61" s="81"/>
    </row>
    <row r="62" spans="1:9" ht="33.75" x14ac:dyDescent="0.25">
      <c r="A62" s="219"/>
      <c r="B62" s="255"/>
      <c r="C62" s="268"/>
      <c r="D62" s="79" t="s">
        <v>32</v>
      </c>
      <c r="E62" s="82">
        <v>2</v>
      </c>
      <c r="F62" s="82" t="s">
        <v>125</v>
      </c>
      <c r="G62" s="82">
        <v>650</v>
      </c>
      <c r="H62" s="82">
        <f t="shared" si="0"/>
        <v>1300</v>
      </c>
      <c r="I62" s="82"/>
    </row>
    <row r="63" spans="1:9" ht="33.75" x14ac:dyDescent="0.25">
      <c r="A63" s="87" t="s">
        <v>126</v>
      </c>
      <c r="B63" s="86">
        <v>3893</v>
      </c>
      <c r="C63" s="85">
        <v>35940</v>
      </c>
      <c r="D63" s="79" t="s">
        <v>127</v>
      </c>
      <c r="E63" s="82">
        <v>2730</v>
      </c>
      <c r="F63" s="82" t="s">
        <v>77</v>
      </c>
      <c r="G63" s="82">
        <v>13</v>
      </c>
      <c r="H63" s="82">
        <f>E63*G63+300+150</f>
        <v>35940</v>
      </c>
      <c r="I63" s="82"/>
    </row>
    <row r="64" spans="1:9" ht="33.75" x14ac:dyDescent="0.25">
      <c r="A64" s="87" t="s">
        <v>126</v>
      </c>
      <c r="B64" s="86">
        <v>3897</v>
      </c>
      <c r="C64" s="85">
        <v>5500</v>
      </c>
      <c r="D64" s="79" t="s">
        <v>128</v>
      </c>
      <c r="E64" s="82">
        <v>1</v>
      </c>
      <c r="F64" s="82" t="s">
        <v>77</v>
      </c>
      <c r="G64" s="82">
        <v>5500</v>
      </c>
      <c r="H64" s="82">
        <f t="shared" si="0"/>
        <v>5500</v>
      </c>
      <c r="I64" s="82"/>
    </row>
    <row r="65" spans="1:9" ht="33.75" x14ac:dyDescent="0.25">
      <c r="A65" s="87">
        <v>45524</v>
      </c>
      <c r="B65" s="86">
        <v>3908</v>
      </c>
      <c r="C65" s="85">
        <v>4410</v>
      </c>
      <c r="D65" s="79" t="s">
        <v>115</v>
      </c>
      <c r="E65" s="82">
        <v>21</v>
      </c>
      <c r="F65" s="82" t="s">
        <v>133</v>
      </c>
      <c r="G65" s="82">
        <v>210</v>
      </c>
      <c r="H65" s="82">
        <f t="shared" si="0"/>
        <v>4410</v>
      </c>
      <c r="I65" s="82"/>
    </row>
    <row r="66" spans="1:9" ht="33.75" x14ac:dyDescent="0.25">
      <c r="A66" s="87">
        <v>45526</v>
      </c>
      <c r="B66" s="86">
        <v>3916</v>
      </c>
      <c r="C66" s="85">
        <v>44000</v>
      </c>
      <c r="D66" s="79" t="s">
        <v>190</v>
      </c>
      <c r="E66" s="82">
        <v>1</v>
      </c>
      <c r="F66" s="82" t="s">
        <v>104</v>
      </c>
      <c r="G66" s="82">
        <v>44000</v>
      </c>
      <c r="H66" s="82">
        <f t="shared" si="0"/>
        <v>44000</v>
      </c>
      <c r="I66" s="82"/>
    </row>
    <row r="67" spans="1:9" ht="33.75" x14ac:dyDescent="0.25">
      <c r="A67" s="217">
        <v>45526</v>
      </c>
      <c r="B67" s="253">
        <v>3917</v>
      </c>
      <c r="C67" s="266">
        <v>10732</v>
      </c>
      <c r="D67" s="87" t="s">
        <v>50</v>
      </c>
      <c r="E67" s="81">
        <v>15</v>
      </c>
      <c r="F67" s="81" t="s">
        <v>86</v>
      </c>
      <c r="G67" s="81">
        <v>378</v>
      </c>
      <c r="H67" s="81">
        <f>E67*G67+80</f>
        <v>5750</v>
      </c>
      <c r="I67" s="81"/>
    </row>
    <row r="68" spans="1:9" ht="33.75" x14ac:dyDescent="0.25">
      <c r="A68" s="218"/>
      <c r="B68" s="254"/>
      <c r="C68" s="267"/>
      <c r="D68" s="87" t="s">
        <v>95</v>
      </c>
      <c r="E68" s="81">
        <v>1</v>
      </c>
      <c r="F68" s="81" t="s">
        <v>27</v>
      </c>
      <c r="G68" s="81">
        <v>900</v>
      </c>
      <c r="H68" s="81">
        <f t="shared" si="0"/>
        <v>900</v>
      </c>
      <c r="I68" s="81"/>
    </row>
    <row r="69" spans="1:9" ht="33.75" x14ac:dyDescent="0.25">
      <c r="A69" s="218"/>
      <c r="B69" s="254"/>
      <c r="C69" s="267"/>
      <c r="D69" s="87" t="s">
        <v>134</v>
      </c>
      <c r="E69" s="81">
        <v>2</v>
      </c>
      <c r="F69" s="81" t="s">
        <v>140</v>
      </c>
      <c r="G69" s="81">
        <v>50</v>
      </c>
      <c r="H69" s="81">
        <f t="shared" si="0"/>
        <v>100</v>
      </c>
      <c r="I69" s="81"/>
    </row>
    <row r="70" spans="1:9" ht="33.75" x14ac:dyDescent="0.25">
      <c r="A70" s="218"/>
      <c r="B70" s="254"/>
      <c r="C70" s="267"/>
      <c r="D70" s="87" t="s">
        <v>38</v>
      </c>
      <c r="E70" s="81">
        <v>20</v>
      </c>
      <c r="F70" s="81" t="s">
        <v>77</v>
      </c>
      <c r="G70" s="81">
        <v>6</v>
      </c>
      <c r="H70" s="81">
        <f t="shared" si="0"/>
        <v>120</v>
      </c>
      <c r="I70" s="81"/>
    </row>
    <row r="71" spans="1:9" ht="33.75" x14ac:dyDescent="0.25">
      <c r="A71" s="218"/>
      <c r="B71" s="254"/>
      <c r="C71" s="267"/>
      <c r="D71" s="87" t="s">
        <v>96</v>
      </c>
      <c r="E71" s="81">
        <v>5</v>
      </c>
      <c r="F71" s="81" t="s">
        <v>77</v>
      </c>
      <c r="G71" s="81">
        <v>90</v>
      </c>
      <c r="H71" s="81">
        <f t="shared" si="0"/>
        <v>450</v>
      </c>
      <c r="I71" s="81"/>
    </row>
    <row r="72" spans="1:9" ht="33.75" x14ac:dyDescent="0.25">
      <c r="A72" s="218"/>
      <c r="B72" s="254"/>
      <c r="C72" s="267"/>
      <c r="D72" s="87" t="s">
        <v>135</v>
      </c>
      <c r="E72" s="81">
        <v>1</v>
      </c>
      <c r="F72" s="81"/>
      <c r="G72" s="81">
        <v>70</v>
      </c>
      <c r="H72" s="81">
        <f t="shared" si="0"/>
        <v>70</v>
      </c>
      <c r="I72" s="81"/>
    </row>
    <row r="73" spans="1:9" ht="33.75" x14ac:dyDescent="0.25">
      <c r="A73" s="218"/>
      <c r="B73" s="254"/>
      <c r="C73" s="267"/>
      <c r="D73" s="87" t="s">
        <v>136</v>
      </c>
      <c r="E73" s="81">
        <v>1</v>
      </c>
      <c r="F73" s="81" t="s">
        <v>141</v>
      </c>
      <c r="G73" s="81">
        <v>390</v>
      </c>
      <c r="H73" s="81">
        <f>E73*G73</f>
        <v>390</v>
      </c>
      <c r="I73" s="81"/>
    </row>
    <row r="74" spans="1:9" ht="33.75" x14ac:dyDescent="0.25">
      <c r="A74" s="218"/>
      <c r="B74" s="254"/>
      <c r="C74" s="267"/>
      <c r="D74" s="87" t="s">
        <v>137</v>
      </c>
      <c r="E74" s="81">
        <v>4</v>
      </c>
      <c r="F74" s="81" t="s">
        <v>77</v>
      </c>
      <c r="G74" s="81">
        <v>180</v>
      </c>
      <c r="H74" s="81">
        <f t="shared" si="0"/>
        <v>720</v>
      </c>
      <c r="I74" s="81"/>
    </row>
    <row r="75" spans="1:9" ht="33.75" x14ac:dyDescent="0.25">
      <c r="A75" s="218"/>
      <c r="B75" s="254"/>
      <c r="C75" s="267"/>
      <c r="D75" s="87" t="s">
        <v>139</v>
      </c>
      <c r="E75" s="81">
        <v>5</v>
      </c>
      <c r="F75" s="81" t="s">
        <v>77</v>
      </c>
      <c r="G75" s="81">
        <v>180</v>
      </c>
      <c r="H75" s="81">
        <f t="shared" si="0"/>
        <v>900</v>
      </c>
      <c r="I75" s="81"/>
    </row>
    <row r="76" spans="1:9" ht="33.75" x14ac:dyDescent="0.25">
      <c r="A76" s="219"/>
      <c r="B76" s="255"/>
      <c r="C76" s="268"/>
      <c r="D76" s="79" t="s">
        <v>138</v>
      </c>
      <c r="E76" s="82">
        <v>7.4</v>
      </c>
      <c r="F76" s="82" t="s">
        <v>77</v>
      </c>
      <c r="G76" s="82">
        <v>180</v>
      </c>
      <c r="H76" s="82">
        <f t="shared" si="0"/>
        <v>1332</v>
      </c>
      <c r="I76" s="82"/>
    </row>
    <row r="77" spans="1:9" ht="33.75" x14ac:dyDescent="0.25">
      <c r="A77" s="87">
        <v>45529</v>
      </c>
      <c r="B77" s="86">
        <v>3941</v>
      </c>
      <c r="C77" s="85">
        <v>4360</v>
      </c>
      <c r="D77" s="79" t="s">
        <v>142</v>
      </c>
      <c r="E77" s="82">
        <v>34</v>
      </c>
      <c r="F77" s="82" t="s">
        <v>77</v>
      </c>
      <c r="G77" s="82">
        <v>128.25</v>
      </c>
      <c r="H77" s="82">
        <f t="shared" si="0"/>
        <v>4360.5</v>
      </c>
      <c r="I77" s="82"/>
    </row>
    <row r="78" spans="1:9" ht="33.75" x14ac:dyDescent="0.25">
      <c r="A78" s="217">
        <v>45531</v>
      </c>
      <c r="B78" s="253">
        <v>3963</v>
      </c>
      <c r="C78" s="266">
        <f>SUM(H78:H83)</f>
        <v>17501</v>
      </c>
      <c r="D78" s="87" t="s">
        <v>3</v>
      </c>
      <c r="E78" s="81">
        <v>140</v>
      </c>
      <c r="F78" s="81" t="s">
        <v>77</v>
      </c>
      <c r="G78" s="81">
        <v>63</v>
      </c>
      <c r="H78" s="81">
        <f>E78*G78+1</f>
        <v>8821</v>
      </c>
      <c r="I78" s="16"/>
    </row>
    <row r="79" spans="1:9" ht="33.75" x14ac:dyDescent="0.25">
      <c r="A79" s="218"/>
      <c r="B79" s="254"/>
      <c r="C79" s="267"/>
      <c r="D79" s="87" t="s">
        <v>55</v>
      </c>
      <c r="E79" s="81">
        <v>5</v>
      </c>
      <c r="F79" s="81" t="s">
        <v>77</v>
      </c>
      <c r="G79" s="81">
        <v>80</v>
      </c>
      <c r="H79" s="81">
        <f>E79*G79</f>
        <v>400</v>
      </c>
      <c r="I79" s="16"/>
    </row>
    <row r="80" spans="1:9" ht="33.75" x14ac:dyDescent="0.25">
      <c r="A80" s="218"/>
      <c r="B80" s="254"/>
      <c r="C80" s="267"/>
      <c r="D80" s="87" t="s">
        <v>50</v>
      </c>
      <c r="E80" s="81">
        <v>19</v>
      </c>
      <c r="F80" s="81" t="s">
        <v>86</v>
      </c>
      <c r="G80" s="81">
        <v>400</v>
      </c>
      <c r="H80" s="81">
        <f t="shared" ref="H80:H83" si="2">E80*G80</f>
        <v>7600</v>
      </c>
      <c r="I80" s="16"/>
    </row>
    <row r="81" spans="1:9" ht="33.75" x14ac:dyDescent="0.25">
      <c r="A81" s="218"/>
      <c r="B81" s="254"/>
      <c r="C81" s="267"/>
      <c r="D81" s="87" t="s">
        <v>116</v>
      </c>
      <c r="E81" s="81">
        <v>2</v>
      </c>
      <c r="F81" s="81" t="s">
        <v>27</v>
      </c>
      <c r="G81" s="81">
        <v>120</v>
      </c>
      <c r="H81" s="81">
        <f t="shared" si="2"/>
        <v>240</v>
      </c>
      <c r="I81" s="16"/>
    </row>
    <row r="82" spans="1:9" ht="33.75" x14ac:dyDescent="0.25">
      <c r="A82" s="218"/>
      <c r="B82" s="254"/>
      <c r="C82" s="267"/>
      <c r="D82" s="87" t="s">
        <v>38</v>
      </c>
      <c r="E82" s="81">
        <v>40</v>
      </c>
      <c r="F82" s="81" t="s">
        <v>77</v>
      </c>
      <c r="G82" s="81">
        <v>6</v>
      </c>
      <c r="H82" s="81">
        <f t="shared" si="2"/>
        <v>240</v>
      </c>
      <c r="I82" s="16"/>
    </row>
    <row r="83" spans="1:9" ht="33.75" x14ac:dyDescent="0.25">
      <c r="A83" s="219"/>
      <c r="B83" s="255"/>
      <c r="C83" s="268"/>
      <c r="D83" s="88" t="s">
        <v>145</v>
      </c>
      <c r="E83" s="66">
        <v>1</v>
      </c>
      <c r="F83" s="66" t="s">
        <v>77</v>
      </c>
      <c r="G83" s="66">
        <v>200</v>
      </c>
      <c r="H83" s="66">
        <f t="shared" si="2"/>
        <v>200</v>
      </c>
      <c r="I83" s="68"/>
    </row>
    <row r="84" spans="1:9" ht="33.75" x14ac:dyDescent="0.25">
      <c r="A84" s="76">
        <v>45533</v>
      </c>
      <c r="B84" s="78">
        <v>3981</v>
      </c>
      <c r="C84" s="84">
        <v>525</v>
      </c>
      <c r="D84" s="69" t="s">
        <v>103</v>
      </c>
      <c r="E84" s="68">
        <v>50</v>
      </c>
      <c r="F84" s="68" t="s">
        <v>102</v>
      </c>
      <c r="G84" s="68">
        <v>10.5</v>
      </c>
      <c r="H84" s="68">
        <f>E84*G84</f>
        <v>525</v>
      </c>
      <c r="I84" s="68"/>
    </row>
    <row r="85" spans="1:9" ht="33.75" x14ac:dyDescent="0.25">
      <c r="A85" s="217">
        <v>45533</v>
      </c>
      <c r="B85" s="253">
        <v>3985</v>
      </c>
      <c r="C85" s="266">
        <f>SUM(H85:H89)</f>
        <v>13570</v>
      </c>
      <c r="D85" s="87" t="s">
        <v>50</v>
      </c>
      <c r="E85" s="81">
        <v>15</v>
      </c>
      <c r="F85" s="81"/>
      <c r="G85" s="81">
        <v>350</v>
      </c>
      <c r="H85" s="80">
        <f>E85*G85+70</f>
        <v>5320</v>
      </c>
      <c r="I85" s="81"/>
    </row>
    <row r="86" spans="1:9" ht="33.75" x14ac:dyDescent="0.25">
      <c r="A86" s="218"/>
      <c r="B86" s="254"/>
      <c r="C86" s="267"/>
      <c r="D86" s="87" t="s">
        <v>115</v>
      </c>
      <c r="E86" s="81">
        <v>25</v>
      </c>
      <c r="F86" s="81"/>
      <c r="G86" s="81">
        <v>230</v>
      </c>
      <c r="H86" s="80">
        <f t="shared" ref="H86:H90" si="3">E86*G86</f>
        <v>5750</v>
      </c>
      <c r="I86" s="81"/>
    </row>
    <row r="87" spans="1:9" ht="33.75" x14ac:dyDescent="0.25">
      <c r="A87" s="218"/>
      <c r="B87" s="254"/>
      <c r="C87" s="267"/>
      <c r="D87" s="87" t="s">
        <v>28</v>
      </c>
      <c r="E87" s="81">
        <v>2</v>
      </c>
      <c r="F87" s="81"/>
      <c r="G87" s="81">
        <v>1100</v>
      </c>
      <c r="H87" s="80">
        <f t="shared" si="3"/>
        <v>2200</v>
      </c>
      <c r="I87" s="81"/>
    </row>
    <row r="88" spans="1:9" ht="33.75" x14ac:dyDescent="0.25">
      <c r="A88" s="218"/>
      <c r="B88" s="254"/>
      <c r="C88" s="267"/>
      <c r="D88" s="87" t="s">
        <v>76</v>
      </c>
      <c r="E88" s="81">
        <v>20</v>
      </c>
      <c r="F88" s="81"/>
      <c r="G88" s="81">
        <v>6</v>
      </c>
      <c r="H88" s="80">
        <f t="shared" si="3"/>
        <v>120</v>
      </c>
      <c r="I88" s="81"/>
    </row>
    <row r="89" spans="1:9" ht="33.75" x14ac:dyDescent="0.25">
      <c r="A89" s="219"/>
      <c r="B89" s="255"/>
      <c r="C89" s="268"/>
      <c r="D89" s="79" t="s">
        <v>144</v>
      </c>
      <c r="E89" s="82">
        <v>1</v>
      </c>
      <c r="F89" s="82"/>
      <c r="G89" s="82">
        <v>180</v>
      </c>
      <c r="H89" s="82">
        <f t="shared" si="3"/>
        <v>180</v>
      </c>
      <c r="I89" s="82"/>
    </row>
    <row r="90" spans="1:9" ht="33.75" x14ac:dyDescent="0.25">
      <c r="A90" s="76">
        <v>45535</v>
      </c>
      <c r="B90" s="78">
        <v>3992</v>
      </c>
      <c r="C90" s="83">
        <v>24100</v>
      </c>
      <c r="D90" s="87" t="s">
        <v>105</v>
      </c>
      <c r="E90" s="81">
        <v>1</v>
      </c>
      <c r="F90" s="81" t="s">
        <v>104</v>
      </c>
      <c r="G90" s="81">
        <v>24100</v>
      </c>
      <c r="H90" s="80">
        <f t="shared" si="3"/>
        <v>24100</v>
      </c>
      <c r="I90" s="81"/>
    </row>
    <row r="91" spans="1:9" ht="33.75" x14ac:dyDescent="0.25">
      <c r="A91" s="217">
        <v>45535</v>
      </c>
      <c r="B91" s="253">
        <v>3996</v>
      </c>
      <c r="C91" s="266">
        <f>SUM(H91:H95)</f>
        <v>6785</v>
      </c>
      <c r="D91" s="87" t="s">
        <v>12</v>
      </c>
      <c r="E91" s="81">
        <v>11</v>
      </c>
      <c r="F91" s="81" t="s">
        <v>77</v>
      </c>
      <c r="G91" s="81">
        <v>218</v>
      </c>
      <c r="H91" s="80">
        <f>E91*G91+2</f>
        <v>2400</v>
      </c>
      <c r="I91" s="81"/>
    </row>
    <row r="92" spans="1:9" ht="33.75" x14ac:dyDescent="0.25">
      <c r="A92" s="218"/>
      <c r="B92" s="254"/>
      <c r="C92" s="267"/>
      <c r="D92" s="87" t="s">
        <v>81</v>
      </c>
      <c r="E92" s="81">
        <v>1</v>
      </c>
      <c r="F92" s="81" t="s">
        <v>27</v>
      </c>
      <c r="G92" s="81">
        <v>1900</v>
      </c>
      <c r="H92" s="80">
        <f t="shared" si="0"/>
        <v>1900</v>
      </c>
      <c r="I92" s="81"/>
    </row>
    <row r="93" spans="1:9" ht="33.75" x14ac:dyDescent="0.25">
      <c r="A93" s="218"/>
      <c r="B93" s="254"/>
      <c r="C93" s="267"/>
      <c r="D93" s="87" t="s">
        <v>110</v>
      </c>
      <c r="E93" s="81">
        <v>1</v>
      </c>
      <c r="F93" s="81" t="s">
        <v>27</v>
      </c>
      <c r="G93" s="81">
        <v>185</v>
      </c>
      <c r="H93" s="80">
        <f t="shared" si="0"/>
        <v>185</v>
      </c>
      <c r="I93" s="81"/>
    </row>
    <row r="94" spans="1:9" ht="33.75" x14ac:dyDescent="0.25">
      <c r="A94" s="218"/>
      <c r="B94" s="254"/>
      <c r="C94" s="267"/>
      <c r="D94" s="87" t="s">
        <v>95</v>
      </c>
      <c r="E94" s="81">
        <v>2</v>
      </c>
      <c r="F94" s="81" t="s">
        <v>27</v>
      </c>
      <c r="G94" s="81">
        <v>900</v>
      </c>
      <c r="H94" s="80">
        <f t="shared" si="0"/>
        <v>1800</v>
      </c>
      <c r="I94" s="81"/>
    </row>
    <row r="95" spans="1:9" ht="33.75" x14ac:dyDescent="0.25">
      <c r="A95" s="219"/>
      <c r="B95" s="255"/>
      <c r="C95" s="268"/>
      <c r="D95" s="79" t="s">
        <v>143</v>
      </c>
      <c r="E95" s="82">
        <v>1</v>
      </c>
      <c r="F95" s="82" t="s">
        <v>77</v>
      </c>
      <c r="G95" s="82">
        <v>500</v>
      </c>
      <c r="H95" s="82">
        <f t="shared" si="0"/>
        <v>500</v>
      </c>
      <c r="I95" s="82"/>
    </row>
    <row r="96" spans="1:9" ht="33.75" x14ac:dyDescent="0.25">
      <c r="A96" s="96">
        <v>45536</v>
      </c>
      <c r="B96" s="95">
        <v>4000</v>
      </c>
      <c r="C96" s="94">
        <v>2030</v>
      </c>
      <c r="D96" s="93" t="s">
        <v>154</v>
      </c>
      <c r="E96" s="92">
        <v>1</v>
      </c>
      <c r="F96" s="92" t="s">
        <v>156</v>
      </c>
      <c r="G96" s="92">
        <v>2030</v>
      </c>
      <c r="H96" s="92">
        <f t="shared" si="0"/>
        <v>2030</v>
      </c>
      <c r="I96" s="92"/>
    </row>
    <row r="97" spans="1:13" ht="33.75" x14ac:dyDescent="0.25">
      <c r="A97" s="96">
        <v>45536</v>
      </c>
      <c r="B97" s="95">
        <v>4003</v>
      </c>
      <c r="C97" s="94">
        <v>2800</v>
      </c>
      <c r="D97" s="93" t="s">
        <v>155</v>
      </c>
      <c r="E97" s="92">
        <v>1</v>
      </c>
      <c r="F97" s="92"/>
      <c r="G97" s="92">
        <v>2800</v>
      </c>
      <c r="H97" s="92">
        <f t="shared" si="0"/>
        <v>2800</v>
      </c>
      <c r="I97" s="92"/>
    </row>
    <row r="98" spans="1:13" ht="33.75" x14ac:dyDescent="0.25">
      <c r="A98" s="217">
        <v>45536</v>
      </c>
      <c r="B98" s="253">
        <v>4006</v>
      </c>
      <c r="C98" s="266">
        <f>SUM(H98:H103)</f>
        <v>2669.55</v>
      </c>
      <c r="D98" s="87" t="s">
        <v>147</v>
      </c>
      <c r="E98" s="81">
        <v>5.2</v>
      </c>
      <c r="F98" s="81" t="s">
        <v>77</v>
      </c>
      <c r="G98" s="81">
        <v>185</v>
      </c>
      <c r="H98" s="80">
        <f t="shared" si="0"/>
        <v>962</v>
      </c>
      <c r="I98" s="81"/>
    </row>
    <row r="99" spans="1:13" ht="33.75" x14ac:dyDescent="0.25">
      <c r="A99" s="218"/>
      <c r="B99" s="254"/>
      <c r="C99" s="267"/>
      <c r="D99" s="87" t="s">
        <v>148</v>
      </c>
      <c r="E99" s="81">
        <v>5.23</v>
      </c>
      <c r="F99" s="81" t="s">
        <v>77</v>
      </c>
      <c r="G99" s="81">
        <v>185</v>
      </c>
      <c r="H99" s="80">
        <f t="shared" si="0"/>
        <v>967.55000000000007</v>
      </c>
      <c r="I99" s="81"/>
    </row>
    <row r="100" spans="1:13" ht="33.75" x14ac:dyDescent="0.25">
      <c r="A100" s="218"/>
      <c r="B100" s="254"/>
      <c r="C100" s="267"/>
      <c r="D100" s="87" t="s">
        <v>149</v>
      </c>
      <c r="E100" s="81">
        <v>2</v>
      </c>
      <c r="F100" s="81" t="s">
        <v>77</v>
      </c>
      <c r="G100" s="81">
        <v>185</v>
      </c>
      <c r="H100" s="80">
        <f t="shared" si="0"/>
        <v>370</v>
      </c>
      <c r="I100" s="81"/>
    </row>
    <row r="101" spans="1:13" ht="33.75" x14ac:dyDescent="0.25">
      <c r="A101" s="218"/>
      <c r="B101" s="254"/>
      <c r="C101" s="267"/>
      <c r="D101" s="98" t="s">
        <v>150</v>
      </c>
      <c r="E101" s="70">
        <v>3</v>
      </c>
      <c r="F101" s="70" t="s">
        <v>77</v>
      </c>
      <c r="G101" s="70"/>
      <c r="H101" s="70">
        <f t="shared" si="0"/>
        <v>0</v>
      </c>
      <c r="I101" s="269" t="s">
        <v>152</v>
      </c>
    </row>
    <row r="102" spans="1:13" ht="33.75" x14ac:dyDescent="0.25">
      <c r="A102" s="218"/>
      <c r="B102" s="254"/>
      <c r="C102" s="267"/>
      <c r="D102" s="98" t="s">
        <v>151</v>
      </c>
      <c r="E102" s="70">
        <v>1</v>
      </c>
      <c r="F102" s="70" t="s">
        <v>77</v>
      </c>
      <c r="G102" s="70"/>
      <c r="H102" s="99">
        <f>E102*G102</f>
        <v>0</v>
      </c>
      <c r="I102" s="270"/>
    </row>
    <row r="103" spans="1:13" ht="33.75" x14ac:dyDescent="0.25">
      <c r="A103" s="219"/>
      <c r="B103" s="255"/>
      <c r="C103" s="268"/>
      <c r="D103" s="93" t="s">
        <v>151</v>
      </c>
      <c r="E103" s="92">
        <v>2</v>
      </c>
      <c r="F103" s="92" t="s">
        <v>77</v>
      </c>
      <c r="G103" s="92">
        <v>185</v>
      </c>
      <c r="H103" s="119">
        <f t="shared" si="0"/>
        <v>370</v>
      </c>
      <c r="I103" s="36"/>
    </row>
    <row r="104" spans="1:13" ht="33.75" x14ac:dyDescent="0.25">
      <c r="A104" s="62">
        <v>45537</v>
      </c>
      <c r="B104" s="75">
        <v>4014</v>
      </c>
      <c r="C104" s="94">
        <v>5390</v>
      </c>
      <c r="D104" s="93" t="s">
        <v>142</v>
      </c>
      <c r="E104" s="92">
        <v>42</v>
      </c>
      <c r="F104" s="92" t="s">
        <v>77</v>
      </c>
      <c r="G104" s="92">
        <v>128.5</v>
      </c>
      <c r="H104" s="119">
        <f t="shared" ref="H104:H115" si="4">E104*G104</f>
        <v>5397</v>
      </c>
      <c r="I104" s="119"/>
      <c r="J104" s="41"/>
      <c r="K104" s="41"/>
      <c r="L104" s="42"/>
      <c r="M104" s="42"/>
    </row>
    <row r="105" spans="1:13" ht="39.75" customHeight="1" x14ac:dyDescent="0.25">
      <c r="A105" s="62"/>
      <c r="B105" s="75"/>
      <c r="C105" s="62"/>
      <c r="D105" s="62"/>
      <c r="E105" s="58"/>
      <c r="F105" s="58"/>
      <c r="G105" s="58"/>
      <c r="H105" s="117">
        <f t="shared" si="4"/>
        <v>0</v>
      </c>
      <c r="I105" s="118"/>
      <c r="J105" s="41"/>
      <c r="K105" s="41"/>
      <c r="L105" s="42"/>
      <c r="M105" s="42"/>
    </row>
    <row r="106" spans="1:13" ht="39.75" customHeight="1" x14ac:dyDescent="0.25">
      <c r="A106" s="62"/>
      <c r="B106" s="75"/>
      <c r="C106" s="62"/>
      <c r="D106" s="62"/>
      <c r="E106" s="58"/>
      <c r="F106" s="58"/>
      <c r="G106" s="58"/>
      <c r="H106" s="57">
        <f t="shared" si="4"/>
        <v>0</v>
      </c>
      <c r="I106" s="58"/>
      <c r="J106" s="41"/>
      <c r="K106" s="41"/>
      <c r="L106" s="42"/>
      <c r="M106" s="42"/>
    </row>
    <row r="107" spans="1:13" ht="39.75" customHeight="1" x14ac:dyDescent="0.25">
      <c r="A107" s="62"/>
      <c r="B107" s="75"/>
      <c r="C107" s="62"/>
      <c r="D107" s="62"/>
      <c r="E107" s="58"/>
      <c r="F107" s="58"/>
      <c r="G107" s="58"/>
      <c r="H107" s="57">
        <f t="shared" si="4"/>
        <v>0</v>
      </c>
      <c r="I107" s="58"/>
      <c r="J107" s="41"/>
      <c r="K107" s="41"/>
      <c r="L107" s="42"/>
      <c r="M107" s="42"/>
    </row>
    <row r="108" spans="1:13" ht="39.75" customHeight="1" x14ac:dyDescent="0.25">
      <c r="A108" s="62"/>
      <c r="B108" s="62"/>
      <c r="C108" s="62"/>
      <c r="D108" s="62"/>
      <c r="E108" s="58"/>
      <c r="F108" s="58"/>
      <c r="G108" s="58"/>
      <c r="H108" s="57">
        <f t="shared" si="4"/>
        <v>0</v>
      </c>
      <c r="I108" s="58"/>
      <c r="J108" s="41"/>
      <c r="K108" s="41"/>
      <c r="L108" s="42"/>
      <c r="M108" s="42"/>
    </row>
    <row r="109" spans="1:13" ht="39.75" customHeight="1" x14ac:dyDescent="0.25">
      <c r="A109" s="62"/>
      <c r="B109" s="62"/>
      <c r="C109" s="62"/>
      <c r="D109" s="62"/>
      <c r="E109" s="58"/>
      <c r="F109" s="58"/>
      <c r="G109" s="58"/>
      <c r="H109" s="57">
        <f t="shared" si="4"/>
        <v>0</v>
      </c>
      <c r="I109" s="58"/>
      <c r="J109" s="41"/>
      <c r="K109" s="41"/>
      <c r="L109" s="42"/>
      <c r="M109" s="42"/>
    </row>
    <row r="110" spans="1:13" ht="39.75" customHeight="1" x14ac:dyDescent="0.25">
      <c r="A110" s="62"/>
      <c r="B110" s="62"/>
      <c r="C110" s="62"/>
      <c r="D110" s="62"/>
      <c r="E110" s="58"/>
      <c r="F110" s="58"/>
      <c r="G110" s="58"/>
      <c r="H110" s="57">
        <f t="shared" si="4"/>
        <v>0</v>
      </c>
      <c r="I110" s="58"/>
      <c r="J110" s="41"/>
      <c r="K110" s="41"/>
      <c r="L110" s="42"/>
      <c r="M110" s="42"/>
    </row>
    <row r="111" spans="1:13" ht="39.75" customHeight="1" x14ac:dyDescent="0.25">
      <c r="A111" s="62"/>
      <c r="B111" s="62"/>
      <c r="C111" s="62"/>
      <c r="D111" s="62"/>
      <c r="E111" s="58"/>
      <c r="F111" s="58"/>
      <c r="G111" s="58"/>
      <c r="H111" s="57">
        <f t="shared" si="4"/>
        <v>0</v>
      </c>
      <c r="I111" s="58"/>
      <c r="J111" s="41"/>
      <c r="K111" s="41"/>
      <c r="L111" s="42"/>
      <c r="M111" s="42"/>
    </row>
    <row r="112" spans="1:13" ht="39.75" customHeight="1" x14ac:dyDescent="0.25">
      <c r="A112" s="62"/>
      <c r="B112" s="62"/>
      <c r="C112" s="62"/>
      <c r="D112" s="62"/>
      <c r="E112" s="58"/>
      <c r="F112" s="58"/>
      <c r="G112" s="58"/>
      <c r="H112" s="57">
        <f t="shared" si="4"/>
        <v>0</v>
      </c>
      <c r="I112" s="58"/>
      <c r="J112" s="41"/>
      <c r="K112" s="41"/>
      <c r="L112" s="42"/>
      <c r="M112" s="42"/>
    </row>
    <row r="113" spans="1:13" ht="39.75" customHeight="1" x14ac:dyDescent="0.25">
      <c r="A113" s="62"/>
      <c r="B113" s="62"/>
      <c r="C113" s="62"/>
      <c r="D113" s="62"/>
      <c r="E113" s="58"/>
      <c r="F113" s="58"/>
      <c r="G113" s="58"/>
      <c r="H113" s="57">
        <f t="shared" si="4"/>
        <v>0</v>
      </c>
      <c r="I113" s="58"/>
      <c r="J113" s="41"/>
      <c r="K113" s="41"/>
      <c r="L113" s="42"/>
      <c r="M113" s="42"/>
    </row>
    <row r="114" spans="1:13" ht="39.75" customHeight="1" x14ac:dyDescent="0.25">
      <c r="A114" s="62"/>
      <c r="B114" s="62"/>
      <c r="C114" s="62"/>
      <c r="D114" s="62"/>
      <c r="E114" s="58"/>
      <c r="F114" s="58"/>
      <c r="G114" s="58"/>
      <c r="H114" s="57">
        <f t="shared" si="4"/>
        <v>0</v>
      </c>
      <c r="I114" s="58"/>
    </row>
    <row r="115" spans="1:13" ht="39.75" customHeight="1" x14ac:dyDescent="0.25">
      <c r="A115" s="55"/>
      <c r="B115" s="56"/>
      <c r="C115" s="56"/>
      <c r="D115" s="56"/>
      <c r="E115" s="58"/>
      <c r="F115" s="58"/>
      <c r="G115" s="58"/>
      <c r="H115" s="57">
        <f t="shared" si="4"/>
        <v>0</v>
      </c>
      <c r="I115" s="58"/>
    </row>
    <row r="116" spans="1:13" ht="39.75" customHeight="1" x14ac:dyDescent="0.25">
      <c r="A116" s="55"/>
      <c r="B116" s="56"/>
      <c r="C116" s="56"/>
      <c r="D116" s="56"/>
      <c r="E116" s="58"/>
      <c r="F116" s="58"/>
      <c r="G116" s="58"/>
      <c r="H116" s="7">
        <f>SUM(H2:H115)</f>
        <v>342238.67499999999</v>
      </c>
      <c r="I116" s="57"/>
    </row>
    <row r="117" spans="1:13" x14ac:dyDescent="0.25">
      <c r="H117" s="8"/>
      <c r="I117" s="8"/>
    </row>
  </sheetData>
  <autoFilter ref="A1:I116"/>
  <mergeCells count="37">
    <mergeCell ref="I101:I102"/>
    <mergeCell ref="A98:A103"/>
    <mergeCell ref="B98:B103"/>
    <mergeCell ref="C98:C103"/>
    <mergeCell ref="C91:C95"/>
    <mergeCell ref="A91:A95"/>
    <mergeCell ref="B91:B95"/>
    <mergeCell ref="A30:A38"/>
    <mergeCell ref="B30:B38"/>
    <mergeCell ref="C30:C38"/>
    <mergeCell ref="B57:B58"/>
    <mergeCell ref="C57:C58"/>
    <mergeCell ref="C39:C53"/>
    <mergeCell ref="A39:A53"/>
    <mergeCell ref="B39:B53"/>
    <mergeCell ref="A67:A76"/>
    <mergeCell ref="B67:B76"/>
    <mergeCell ref="C59:C62"/>
    <mergeCell ref="A59:A62"/>
    <mergeCell ref="B59:B62"/>
    <mergeCell ref="C67:C76"/>
    <mergeCell ref="A78:A83"/>
    <mergeCell ref="B78:B83"/>
    <mergeCell ref="A85:A89"/>
    <mergeCell ref="C2:C7"/>
    <mergeCell ref="B2:B7"/>
    <mergeCell ref="A2:A4"/>
    <mergeCell ref="A5:A7"/>
    <mergeCell ref="A17:A27"/>
    <mergeCell ref="B17:B27"/>
    <mergeCell ref="C17:C27"/>
    <mergeCell ref="B8:B14"/>
    <mergeCell ref="A8:A14"/>
    <mergeCell ref="C8:C14"/>
    <mergeCell ref="B85:B89"/>
    <mergeCell ref="C85:C89"/>
    <mergeCell ref="C78:C83"/>
  </mergeCells>
  <printOptions horizontalCentered="1" verticalCentered="1"/>
  <pageMargins left="0" right="0" top="0" bottom="0" header="0" footer="0"/>
  <pageSetup scale="15" orientation="landscape" r:id="rId1"/>
  <ignoredErrors>
    <ignoredError sqref="H10 H22 H18 H16 H28 H40 H34 H61 H63 H85 H91 H67 H78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8"/>
  <sheetViews>
    <sheetView rightToLeft="1" view="pageBreakPreview" zoomScale="60" zoomScaleNormal="7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A78" sqref="A78:XFD78"/>
    </sheetView>
  </sheetViews>
  <sheetFormatPr defaultRowHeight="26.25" x14ac:dyDescent="0.25"/>
  <cols>
    <col min="1" max="3" width="32.5703125" style="2" customWidth="1"/>
    <col min="4" max="4" width="113" style="2" bestFit="1" customWidth="1"/>
    <col min="5" max="8" width="51.42578125" style="2" customWidth="1"/>
    <col min="9" max="9" width="59.140625" style="2" bestFit="1" customWidth="1"/>
    <col min="10" max="11" width="9.140625" style="1"/>
  </cols>
  <sheetData>
    <row r="1" spans="1:9" ht="57.75" customHeight="1" x14ac:dyDescent="0.25">
      <c r="A1" s="6" t="s">
        <v>1</v>
      </c>
      <c r="B1" s="6" t="s">
        <v>2</v>
      </c>
      <c r="C1" s="6" t="s">
        <v>8</v>
      </c>
      <c r="D1" s="6" t="s">
        <v>5</v>
      </c>
      <c r="E1" s="6" t="s">
        <v>6</v>
      </c>
      <c r="F1" s="6" t="s">
        <v>94</v>
      </c>
      <c r="G1" s="6" t="s">
        <v>7</v>
      </c>
      <c r="H1" s="6" t="s">
        <v>0</v>
      </c>
      <c r="I1" s="6" t="s">
        <v>43</v>
      </c>
    </row>
    <row r="2" spans="1:9" ht="33.75" x14ac:dyDescent="0.25">
      <c r="A2" s="250">
        <v>45536</v>
      </c>
      <c r="B2" s="286">
        <v>4005</v>
      </c>
      <c r="C2" s="283">
        <f>SUM(H2:H5)</f>
        <v>5440</v>
      </c>
      <c r="D2" s="103" t="s">
        <v>146</v>
      </c>
      <c r="E2" s="16">
        <f>12+5</f>
        <v>17</v>
      </c>
      <c r="F2" s="16"/>
      <c r="G2" s="16">
        <v>210</v>
      </c>
      <c r="H2" s="16">
        <f>E2*G2</f>
        <v>3570</v>
      </c>
      <c r="I2" s="16"/>
    </row>
    <row r="3" spans="1:9" ht="33.75" x14ac:dyDescent="0.25">
      <c r="A3" s="289"/>
      <c r="B3" s="287"/>
      <c r="C3" s="284"/>
      <c r="D3" s="103" t="s">
        <v>48</v>
      </c>
      <c r="E3" s="16">
        <v>5</v>
      </c>
      <c r="F3" s="16" t="s">
        <v>77</v>
      </c>
      <c r="G3" s="16">
        <v>90</v>
      </c>
      <c r="H3" s="16">
        <f t="shared" ref="H3:H69" si="0">E3*G3</f>
        <v>450</v>
      </c>
      <c r="I3" s="16"/>
    </row>
    <row r="4" spans="1:9" ht="33.75" x14ac:dyDescent="0.25">
      <c r="A4" s="289"/>
      <c r="B4" s="287"/>
      <c r="C4" s="284"/>
      <c r="D4" s="103" t="s">
        <v>17</v>
      </c>
      <c r="E4" s="16">
        <v>20</v>
      </c>
      <c r="F4" s="16" t="s">
        <v>77</v>
      </c>
      <c r="G4" s="16">
        <v>6</v>
      </c>
      <c r="H4" s="16">
        <f t="shared" si="0"/>
        <v>120</v>
      </c>
      <c r="I4" s="16"/>
    </row>
    <row r="5" spans="1:9" ht="33.75" x14ac:dyDescent="0.25">
      <c r="A5" s="251"/>
      <c r="B5" s="288"/>
      <c r="C5" s="285"/>
      <c r="D5" s="128" t="s">
        <v>26</v>
      </c>
      <c r="E5" s="124">
        <v>1</v>
      </c>
      <c r="F5" s="124" t="s">
        <v>133</v>
      </c>
      <c r="G5" s="124">
        <v>1300</v>
      </c>
      <c r="H5" s="124">
        <f t="shared" si="0"/>
        <v>1300</v>
      </c>
      <c r="I5" s="124"/>
    </row>
    <row r="6" spans="1:9" ht="33.75" x14ac:dyDescent="0.25">
      <c r="A6" s="122">
        <v>45536</v>
      </c>
      <c r="B6" s="120">
        <v>4007</v>
      </c>
      <c r="C6" s="121">
        <f>SUM(H6)</f>
        <v>740</v>
      </c>
      <c r="D6" s="128" t="s">
        <v>153</v>
      </c>
      <c r="E6" s="124">
        <v>4</v>
      </c>
      <c r="F6" s="124" t="s">
        <v>77</v>
      </c>
      <c r="G6" s="124">
        <v>185</v>
      </c>
      <c r="H6" s="124">
        <f t="shared" si="0"/>
        <v>740</v>
      </c>
      <c r="I6" s="124"/>
    </row>
    <row r="7" spans="1:9" ht="33.75" x14ac:dyDescent="0.25">
      <c r="A7" s="250">
        <v>45539</v>
      </c>
      <c r="B7" s="286">
        <v>4040</v>
      </c>
      <c r="C7" s="283">
        <f>SUM(H7:H21)</f>
        <v>12314</v>
      </c>
      <c r="D7" s="103" t="s">
        <v>157</v>
      </c>
      <c r="E7" s="16">
        <v>1.9</v>
      </c>
      <c r="F7" s="16" t="s">
        <v>77</v>
      </c>
      <c r="G7" s="16">
        <v>190</v>
      </c>
      <c r="H7" s="16">
        <f t="shared" si="0"/>
        <v>361</v>
      </c>
      <c r="I7" s="16"/>
    </row>
    <row r="8" spans="1:9" ht="33.75" x14ac:dyDescent="0.25">
      <c r="A8" s="289"/>
      <c r="B8" s="287"/>
      <c r="C8" s="284"/>
      <c r="D8" s="103" t="s">
        <v>158</v>
      </c>
      <c r="E8" s="16">
        <v>6.45</v>
      </c>
      <c r="F8" s="16" t="s">
        <v>77</v>
      </c>
      <c r="G8" s="16">
        <v>190</v>
      </c>
      <c r="H8" s="16">
        <f>E8*G8-0.5</f>
        <v>1225</v>
      </c>
      <c r="I8" s="16"/>
    </row>
    <row r="9" spans="1:9" ht="33.75" x14ac:dyDescent="0.25">
      <c r="A9" s="289"/>
      <c r="B9" s="287"/>
      <c r="C9" s="284"/>
      <c r="D9" s="103" t="s">
        <v>159</v>
      </c>
      <c r="E9" s="16">
        <v>6.2</v>
      </c>
      <c r="F9" s="16" t="s">
        <v>77</v>
      </c>
      <c r="G9" s="16">
        <v>190</v>
      </c>
      <c r="H9" s="16">
        <f t="shared" si="0"/>
        <v>1178</v>
      </c>
      <c r="I9" s="16"/>
    </row>
    <row r="10" spans="1:9" ht="33.75" x14ac:dyDescent="0.25">
      <c r="A10" s="289"/>
      <c r="B10" s="287"/>
      <c r="C10" s="284"/>
      <c r="D10" s="103" t="s">
        <v>160</v>
      </c>
      <c r="E10" s="16">
        <v>4</v>
      </c>
      <c r="F10" s="16" t="s">
        <v>161</v>
      </c>
      <c r="G10" s="16">
        <v>35</v>
      </c>
      <c r="H10" s="16">
        <f t="shared" si="0"/>
        <v>140</v>
      </c>
      <c r="I10" s="16"/>
    </row>
    <row r="11" spans="1:9" ht="33.75" x14ac:dyDescent="0.25">
      <c r="A11" s="289"/>
      <c r="B11" s="287"/>
      <c r="C11" s="284"/>
      <c r="D11" s="103" t="s">
        <v>117</v>
      </c>
      <c r="E11" s="16">
        <v>2</v>
      </c>
      <c r="F11" s="16" t="s">
        <v>162</v>
      </c>
      <c r="G11" s="16">
        <v>60</v>
      </c>
      <c r="H11" s="16">
        <f t="shared" si="0"/>
        <v>120</v>
      </c>
      <c r="I11" s="16"/>
    </row>
    <row r="12" spans="1:9" ht="33.75" x14ac:dyDescent="0.25">
      <c r="A12" s="289"/>
      <c r="B12" s="287"/>
      <c r="C12" s="284"/>
      <c r="D12" s="103" t="s">
        <v>25</v>
      </c>
      <c r="E12" s="16">
        <v>2</v>
      </c>
      <c r="F12" s="16" t="s">
        <v>162</v>
      </c>
      <c r="G12" s="16">
        <v>70</v>
      </c>
      <c r="H12" s="16">
        <f t="shared" si="0"/>
        <v>140</v>
      </c>
      <c r="I12" s="16"/>
    </row>
    <row r="13" spans="1:9" ht="33.75" x14ac:dyDescent="0.25">
      <c r="A13" s="289"/>
      <c r="B13" s="287"/>
      <c r="C13" s="284"/>
      <c r="D13" s="103" t="s">
        <v>163</v>
      </c>
      <c r="E13" s="16">
        <v>2</v>
      </c>
      <c r="F13" s="16" t="s">
        <v>161</v>
      </c>
      <c r="G13" s="16">
        <v>45</v>
      </c>
      <c r="H13" s="16">
        <f t="shared" si="0"/>
        <v>90</v>
      </c>
      <c r="I13" s="16"/>
    </row>
    <row r="14" spans="1:9" ht="33.75" x14ac:dyDescent="0.25">
      <c r="A14" s="289"/>
      <c r="B14" s="287"/>
      <c r="C14" s="284"/>
      <c r="D14" s="103" t="s">
        <v>164</v>
      </c>
      <c r="E14" s="16">
        <v>5</v>
      </c>
      <c r="F14" s="16" t="s">
        <v>77</v>
      </c>
      <c r="G14" s="16">
        <v>120</v>
      </c>
      <c r="H14" s="16">
        <f t="shared" si="0"/>
        <v>600</v>
      </c>
      <c r="I14" s="16"/>
    </row>
    <row r="15" spans="1:9" ht="33.75" x14ac:dyDescent="0.25">
      <c r="A15" s="289"/>
      <c r="B15" s="287"/>
      <c r="C15" s="284"/>
      <c r="D15" s="103" t="s">
        <v>165</v>
      </c>
      <c r="E15" s="16">
        <v>1</v>
      </c>
      <c r="F15" s="16" t="s">
        <v>27</v>
      </c>
      <c r="G15" s="16">
        <v>840</v>
      </c>
      <c r="H15" s="16">
        <f t="shared" si="0"/>
        <v>840</v>
      </c>
      <c r="I15" s="16"/>
    </row>
    <row r="16" spans="1:9" ht="33.75" x14ac:dyDescent="0.25">
      <c r="A16" s="289"/>
      <c r="B16" s="287"/>
      <c r="C16" s="284"/>
      <c r="D16" s="103" t="s">
        <v>24</v>
      </c>
      <c r="E16" s="16">
        <v>2</v>
      </c>
      <c r="F16" s="16" t="s">
        <v>161</v>
      </c>
      <c r="G16" s="16">
        <v>20</v>
      </c>
      <c r="H16" s="16">
        <f t="shared" si="0"/>
        <v>40</v>
      </c>
      <c r="I16" s="16"/>
    </row>
    <row r="17" spans="1:9" ht="33.75" x14ac:dyDescent="0.25">
      <c r="A17" s="289"/>
      <c r="B17" s="287"/>
      <c r="C17" s="284"/>
      <c r="D17" s="104" t="s">
        <v>18</v>
      </c>
      <c r="E17" s="16">
        <v>1</v>
      </c>
      <c r="F17" s="97"/>
      <c r="G17" s="97">
        <v>100</v>
      </c>
      <c r="H17" s="16">
        <f t="shared" si="0"/>
        <v>100</v>
      </c>
      <c r="I17" s="97"/>
    </row>
    <row r="18" spans="1:9" ht="33.75" x14ac:dyDescent="0.25">
      <c r="A18" s="289"/>
      <c r="B18" s="287"/>
      <c r="C18" s="284"/>
      <c r="D18" s="104" t="s">
        <v>166</v>
      </c>
      <c r="E18" s="16">
        <v>17</v>
      </c>
      <c r="F18" s="97" t="s">
        <v>167</v>
      </c>
      <c r="G18" s="97">
        <v>20</v>
      </c>
      <c r="H18" s="16">
        <f t="shared" si="0"/>
        <v>340</v>
      </c>
      <c r="I18" s="97"/>
    </row>
    <row r="19" spans="1:9" ht="33.75" x14ac:dyDescent="0.25">
      <c r="A19" s="289"/>
      <c r="B19" s="287"/>
      <c r="C19" s="284"/>
      <c r="D19" s="104" t="s">
        <v>50</v>
      </c>
      <c r="E19" s="16">
        <v>15</v>
      </c>
      <c r="F19" s="97">
        <v>0</v>
      </c>
      <c r="G19" s="97">
        <v>393</v>
      </c>
      <c r="H19" s="16">
        <f>E19*G19+85</f>
        <v>5980</v>
      </c>
      <c r="I19" s="97"/>
    </row>
    <row r="20" spans="1:9" ht="33.75" x14ac:dyDescent="0.25">
      <c r="A20" s="289"/>
      <c r="B20" s="287"/>
      <c r="C20" s="284"/>
      <c r="D20" s="104" t="s">
        <v>16</v>
      </c>
      <c r="E20" s="16">
        <v>0.5</v>
      </c>
      <c r="F20" s="97" t="s">
        <v>125</v>
      </c>
      <c r="G20" s="97">
        <v>1570</v>
      </c>
      <c r="H20" s="16">
        <f t="shared" si="0"/>
        <v>785</v>
      </c>
      <c r="I20" s="97"/>
    </row>
    <row r="21" spans="1:9" ht="33.75" x14ac:dyDescent="0.25">
      <c r="A21" s="251"/>
      <c r="B21" s="288"/>
      <c r="C21" s="285"/>
      <c r="D21" s="123" t="s">
        <v>168</v>
      </c>
      <c r="E21" s="124">
        <v>5</v>
      </c>
      <c r="F21" s="129" t="s">
        <v>27</v>
      </c>
      <c r="G21" s="129">
        <v>75</v>
      </c>
      <c r="H21" s="124">
        <f t="shared" si="0"/>
        <v>375</v>
      </c>
      <c r="I21" s="129"/>
    </row>
    <row r="22" spans="1:9" ht="33.75" x14ac:dyDescent="0.25">
      <c r="A22" s="110">
        <v>45543</v>
      </c>
      <c r="B22" s="109">
        <v>4075</v>
      </c>
      <c r="C22" s="108">
        <f>SUM(H22)</f>
        <v>3855</v>
      </c>
      <c r="D22" s="123" t="s">
        <v>142</v>
      </c>
      <c r="E22" s="124">
        <v>30</v>
      </c>
      <c r="F22" s="129" t="s">
        <v>77</v>
      </c>
      <c r="G22" s="129">
        <v>128.5</v>
      </c>
      <c r="H22" s="124">
        <f t="shared" si="0"/>
        <v>3855</v>
      </c>
      <c r="I22" s="129"/>
    </row>
    <row r="23" spans="1:9" ht="33.75" x14ac:dyDescent="0.25">
      <c r="A23" s="273">
        <v>45543</v>
      </c>
      <c r="B23" s="276">
        <v>4083</v>
      </c>
      <c r="C23" s="276">
        <f>SUM(H23:H34)</f>
        <v>28116</v>
      </c>
      <c r="D23" s="104" t="s">
        <v>146</v>
      </c>
      <c r="E23" s="16">
        <v>25</v>
      </c>
      <c r="F23" s="16" t="s">
        <v>133</v>
      </c>
      <c r="G23" s="16">
        <v>200</v>
      </c>
      <c r="H23" s="16">
        <f t="shared" si="0"/>
        <v>5000</v>
      </c>
      <c r="I23" s="16"/>
    </row>
    <row r="24" spans="1:9" ht="33.75" x14ac:dyDescent="0.25">
      <c r="A24" s="274"/>
      <c r="B24" s="277"/>
      <c r="C24" s="277"/>
      <c r="D24" s="104" t="s">
        <v>28</v>
      </c>
      <c r="E24" s="16">
        <v>2.5</v>
      </c>
      <c r="F24" s="16" t="s">
        <v>77</v>
      </c>
      <c r="G24" s="16">
        <v>1050</v>
      </c>
      <c r="H24" s="16">
        <f t="shared" si="0"/>
        <v>2625</v>
      </c>
      <c r="I24" s="16"/>
    </row>
    <row r="25" spans="1:9" ht="33.75" x14ac:dyDescent="0.25">
      <c r="A25" s="274"/>
      <c r="B25" s="277"/>
      <c r="C25" s="277"/>
      <c r="D25" s="104" t="s">
        <v>50</v>
      </c>
      <c r="E25" s="16">
        <v>10</v>
      </c>
      <c r="F25" s="16" t="s">
        <v>86</v>
      </c>
      <c r="G25" s="16">
        <v>550</v>
      </c>
      <c r="H25" s="16">
        <f>E25*G25+75</f>
        <v>5575</v>
      </c>
      <c r="I25" s="16"/>
    </row>
    <row r="26" spans="1:9" ht="33.75" x14ac:dyDescent="0.25">
      <c r="A26" s="274"/>
      <c r="B26" s="277"/>
      <c r="C26" s="277"/>
      <c r="D26" s="104" t="s">
        <v>95</v>
      </c>
      <c r="E26" s="16">
        <v>1</v>
      </c>
      <c r="F26" s="16" t="s">
        <v>27</v>
      </c>
      <c r="G26" s="16">
        <v>970</v>
      </c>
      <c r="H26" s="16">
        <f t="shared" si="0"/>
        <v>970</v>
      </c>
      <c r="I26" s="16"/>
    </row>
    <row r="27" spans="1:9" ht="33.75" x14ac:dyDescent="0.25">
      <c r="A27" s="274"/>
      <c r="B27" s="277"/>
      <c r="C27" s="277"/>
      <c r="D27" s="104" t="s">
        <v>165</v>
      </c>
      <c r="E27" s="16">
        <v>1</v>
      </c>
      <c r="F27" s="16" t="s">
        <v>27</v>
      </c>
      <c r="G27" s="16">
        <v>800</v>
      </c>
      <c r="H27" s="16">
        <f t="shared" si="0"/>
        <v>800</v>
      </c>
      <c r="I27" s="16"/>
    </row>
    <row r="28" spans="1:9" ht="33.75" x14ac:dyDescent="0.25">
      <c r="A28" s="274"/>
      <c r="B28" s="277"/>
      <c r="C28" s="277"/>
      <c r="D28" s="104" t="s">
        <v>169</v>
      </c>
      <c r="E28" s="16">
        <v>1</v>
      </c>
      <c r="F28" s="16" t="s">
        <v>27</v>
      </c>
      <c r="G28" s="16">
        <v>1900</v>
      </c>
      <c r="H28" s="16">
        <f t="shared" si="0"/>
        <v>1900</v>
      </c>
      <c r="I28" s="16"/>
    </row>
    <row r="29" spans="1:9" ht="33.75" x14ac:dyDescent="0.25">
      <c r="A29" s="274"/>
      <c r="B29" s="277"/>
      <c r="C29" s="277"/>
      <c r="D29" s="104" t="s">
        <v>170</v>
      </c>
      <c r="E29" s="16">
        <v>1</v>
      </c>
      <c r="F29" s="16" t="s">
        <v>27</v>
      </c>
      <c r="G29" s="16">
        <v>285</v>
      </c>
      <c r="H29" s="16">
        <f t="shared" si="0"/>
        <v>285</v>
      </c>
      <c r="I29" s="16"/>
    </row>
    <row r="30" spans="1:9" ht="33.75" x14ac:dyDescent="0.25">
      <c r="A30" s="274"/>
      <c r="B30" s="277"/>
      <c r="C30" s="277"/>
      <c r="D30" s="104" t="s">
        <v>29</v>
      </c>
      <c r="E30" s="16">
        <v>5</v>
      </c>
      <c r="F30" s="16" t="s">
        <v>77</v>
      </c>
      <c r="G30" s="16">
        <v>80</v>
      </c>
      <c r="H30" s="16">
        <f t="shared" si="0"/>
        <v>400</v>
      </c>
      <c r="I30" s="16"/>
    </row>
    <row r="31" spans="1:9" ht="33.75" x14ac:dyDescent="0.25">
      <c r="A31" s="274"/>
      <c r="B31" s="277"/>
      <c r="C31" s="277"/>
      <c r="D31" s="104" t="s">
        <v>3</v>
      </c>
      <c r="E31" s="16">
        <v>120</v>
      </c>
      <c r="F31" s="16" t="s">
        <v>77</v>
      </c>
      <c r="G31" s="16">
        <v>63</v>
      </c>
      <c r="H31" s="16">
        <f t="shared" si="0"/>
        <v>7560</v>
      </c>
      <c r="I31" s="16"/>
    </row>
    <row r="32" spans="1:9" ht="33.75" x14ac:dyDescent="0.25">
      <c r="A32" s="274"/>
      <c r="B32" s="277"/>
      <c r="C32" s="277"/>
      <c r="D32" s="104" t="s">
        <v>16</v>
      </c>
      <c r="E32" s="16">
        <v>1</v>
      </c>
      <c r="F32" s="16" t="s">
        <v>173</v>
      </c>
      <c r="G32" s="16">
        <v>835</v>
      </c>
      <c r="H32" s="16">
        <f t="shared" si="0"/>
        <v>835</v>
      </c>
      <c r="I32" s="16"/>
    </row>
    <row r="33" spans="1:11" ht="33.75" x14ac:dyDescent="0.25">
      <c r="A33" s="274"/>
      <c r="B33" s="277"/>
      <c r="C33" s="277"/>
      <c r="D33" s="105" t="s">
        <v>171</v>
      </c>
      <c r="E33" s="16">
        <v>7.2</v>
      </c>
      <c r="F33" s="16" t="s">
        <v>77</v>
      </c>
      <c r="G33" s="16">
        <v>190</v>
      </c>
      <c r="H33" s="16">
        <f t="shared" si="0"/>
        <v>1368</v>
      </c>
      <c r="I33" s="16"/>
    </row>
    <row r="34" spans="1:11" ht="33.75" x14ac:dyDescent="0.25">
      <c r="A34" s="275"/>
      <c r="B34" s="278"/>
      <c r="C34" s="278"/>
      <c r="D34" s="128" t="s">
        <v>172</v>
      </c>
      <c r="E34" s="124">
        <v>4.2</v>
      </c>
      <c r="F34" s="124" t="s">
        <v>77</v>
      </c>
      <c r="G34" s="124">
        <v>190</v>
      </c>
      <c r="H34" s="124">
        <f t="shared" si="0"/>
        <v>798</v>
      </c>
      <c r="I34" s="124"/>
    </row>
    <row r="35" spans="1:11" ht="33.75" x14ac:dyDescent="0.25">
      <c r="A35" s="272">
        <v>45545</v>
      </c>
      <c r="B35" s="271">
        <v>4093</v>
      </c>
      <c r="C35" s="271">
        <f>SUM(H35:H37)</f>
        <v>10372</v>
      </c>
      <c r="D35" s="104" t="s">
        <v>50</v>
      </c>
      <c r="E35" s="16">
        <v>15</v>
      </c>
      <c r="F35" s="16" t="s">
        <v>86</v>
      </c>
      <c r="G35" s="16">
        <v>460</v>
      </c>
      <c r="H35" s="16">
        <f>E35*G35+72</f>
        <v>6972</v>
      </c>
      <c r="I35" s="16"/>
    </row>
    <row r="36" spans="1:11" ht="33.75" x14ac:dyDescent="0.25">
      <c r="A36" s="272"/>
      <c r="B36" s="271"/>
      <c r="C36" s="271"/>
      <c r="D36" s="104" t="s">
        <v>146</v>
      </c>
      <c r="E36" s="16">
        <v>15</v>
      </c>
      <c r="F36" s="16" t="s">
        <v>133</v>
      </c>
      <c r="G36" s="16">
        <v>200</v>
      </c>
      <c r="H36" s="16">
        <f t="shared" si="0"/>
        <v>3000</v>
      </c>
      <c r="I36" s="16"/>
    </row>
    <row r="37" spans="1:11" ht="33.75" x14ac:dyDescent="0.25">
      <c r="A37" s="272"/>
      <c r="B37" s="271"/>
      <c r="C37" s="271"/>
      <c r="D37" s="123" t="s">
        <v>31</v>
      </c>
      <c r="E37" s="124">
        <v>1</v>
      </c>
      <c r="F37" s="124" t="s">
        <v>77</v>
      </c>
      <c r="G37" s="124">
        <v>400</v>
      </c>
      <c r="H37" s="124">
        <f t="shared" si="0"/>
        <v>400</v>
      </c>
      <c r="I37" s="124"/>
    </row>
    <row r="38" spans="1:11" s="114" customFormat="1" ht="33.75" x14ac:dyDescent="0.25">
      <c r="A38" s="272">
        <v>45551</v>
      </c>
      <c r="B38" s="271">
        <v>4116</v>
      </c>
      <c r="C38" s="280">
        <f>SUM(H38:H40)</f>
        <v>10770</v>
      </c>
      <c r="D38" s="104" t="s">
        <v>146</v>
      </c>
      <c r="E38" s="16">
        <v>20</v>
      </c>
      <c r="F38" s="16" t="s">
        <v>133</v>
      </c>
      <c r="G38" s="16">
        <v>220</v>
      </c>
      <c r="H38" s="16">
        <f t="shared" si="0"/>
        <v>4400</v>
      </c>
      <c r="I38" s="16"/>
      <c r="J38" s="113"/>
      <c r="K38" s="113"/>
    </row>
    <row r="39" spans="1:11" s="114" customFormat="1" ht="33.75" x14ac:dyDescent="0.25">
      <c r="A39" s="272"/>
      <c r="B39" s="271"/>
      <c r="C39" s="271"/>
      <c r="D39" s="104" t="s">
        <v>50</v>
      </c>
      <c r="E39" s="16">
        <v>12</v>
      </c>
      <c r="F39" s="16" t="s">
        <v>86</v>
      </c>
      <c r="G39" s="16">
        <v>470</v>
      </c>
      <c r="H39" s="16">
        <f>E39*G39+70</f>
        <v>5710</v>
      </c>
      <c r="I39" s="16"/>
      <c r="J39" s="113"/>
      <c r="K39" s="113"/>
    </row>
    <row r="40" spans="1:11" s="114" customFormat="1" ht="33.75" x14ac:dyDescent="0.25">
      <c r="A40" s="272"/>
      <c r="B40" s="271"/>
      <c r="C40" s="271"/>
      <c r="D40" s="123" t="s">
        <v>174</v>
      </c>
      <c r="E40" s="124">
        <v>6</v>
      </c>
      <c r="F40" s="124" t="s">
        <v>161</v>
      </c>
      <c r="G40" s="124">
        <v>110</v>
      </c>
      <c r="H40" s="124">
        <f t="shared" si="0"/>
        <v>660</v>
      </c>
      <c r="I40" s="124"/>
      <c r="J40" s="113"/>
      <c r="K40" s="113"/>
    </row>
    <row r="41" spans="1:11" s="114" customFormat="1" ht="33.75" x14ac:dyDescent="0.25">
      <c r="A41" s="104">
        <v>45552</v>
      </c>
      <c r="B41" s="111">
        <v>4118</v>
      </c>
      <c r="C41" s="97">
        <f>SUM(H41)</f>
        <v>11000</v>
      </c>
      <c r="D41" s="123" t="s">
        <v>175</v>
      </c>
      <c r="E41" s="124">
        <v>1</v>
      </c>
      <c r="F41" s="124" t="s">
        <v>104</v>
      </c>
      <c r="G41" s="124">
        <v>11000</v>
      </c>
      <c r="H41" s="124">
        <f t="shared" si="0"/>
        <v>11000</v>
      </c>
      <c r="I41" s="124"/>
      <c r="J41" s="113"/>
      <c r="K41" s="113"/>
    </row>
    <row r="42" spans="1:11" s="114" customFormat="1" ht="33.75" x14ac:dyDescent="0.25">
      <c r="A42" s="273">
        <v>45552</v>
      </c>
      <c r="B42" s="276">
        <v>4119</v>
      </c>
      <c r="C42" s="279">
        <f>SUM(H42:H44)</f>
        <v>5340</v>
      </c>
      <c r="D42" s="104" t="s">
        <v>142</v>
      </c>
      <c r="E42" s="16">
        <v>24</v>
      </c>
      <c r="F42" s="16" t="s">
        <v>77</v>
      </c>
      <c r="G42" s="16">
        <v>128.5</v>
      </c>
      <c r="H42" s="16">
        <f>E42*G42-4</f>
        <v>3080</v>
      </c>
      <c r="I42" s="16"/>
      <c r="J42" s="113"/>
      <c r="K42" s="113"/>
    </row>
    <row r="43" spans="1:11" s="114" customFormat="1" ht="33.75" x14ac:dyDescent="0.25">
      <c r="A43" s="274"/>
      <c r="B43" s="277"/>
      <c r="C43" s="277"/>
      <c r="D43" s="104" t="s">
        <v>176</v>
      </c>
      <c r="E43" s="16">
        <v>1</v>
      </c>
      <c r="F43" s="16" t="s">
        <v>177</v>
      </c>
      <c r="G43" s="16">
        <v>2060</v>
      </c>
      <c r="H43" s="16">
        <f t="shared" si="0"/>
        <v>2060</v>
      </c>
      <c r="I43" s="16"/>
      <c r="J43" s="113"/>
      <c r="K43" s="113"/>
    </row>
    <row r="44" spans="1:11" s="114" customFormat="1" ht="33.75" x14ac:dyDescent="0.25">
      <c r="A44" s="275"/>
      <c r="B44" s="278"/>
      <c r="C44" s="278"/>
      <c r="D44" s="123" t="s">
        <v>178</v>
      </c>
      <c r="E44" s="124">
        <v>1</v>
      </c>
      <c r="F44" s="124" t="s">
        <v>179</v>
      </c>
      <c r="G44" s="124">
        <v>200</v>
      </c>
      <c r="H44" s="124">
        <f t="shared" si="0"/>
        <v>200</v>
      </c>
      <c r="I44" s="124"/>
      <c r="J44" s="113"/>
      <c r="K44" s="113"/>
    </row>
    <row r="45" spans="1:11" s="114" customFormat="1" ht="33.75" x14ac:dyDescent="0.25">
      <c r="A45" s="273">
        <v>45552</v>
      </c>
      <c r="B45" s="276">
        <v>4120</v>
      </c>
      <c r="C45" s="279">
        <f>SUM(H45:H50)</f>
        <v>19160</v>
      </c>
      <c r="D45" s="104" t="s">
        <v>180</v>
      </c>
      <c r="E45" s="16">
        <v>4</v>
      </c>
      <c r="F45" s="16" t="s">
        <v>86</v>
      </c>
      <c r="G45" s="16">
        <v>500</v>
      </c>
      <c r="H45" s="16">
        <f t="shared" si="0"/>
        <v>2000</v>
      </c>
      <c r="I45" s="16"/>
      <c r="J45" s="113"/>
      <c r="K45" s="113"/>
    </row>
    <row r="46" spans="1:11" s="114" customFormat="1" ht="33.75" x14ac:dyDescent="0.25">
      <c r="A46" s="274"/>
      <c r="B46" s="277"/>
      <c r="C46" s="281"/>
      <c r="D46" s="104" t="s">
        <v>3</v>
      </c>
      <c r="E46" s="16">
        <v>120</v>
      </c>
      <c r="F46" s="16" t="s">
        <v>77</v>
      </c>
      <c r="G46" s="16">
        <v>60</v>
      </c>
      <c r="H46" s="16">
        <f t="shared" si="0"/>
        <v>7200</v>
      </c>
      <c r="I46" s="16"/>
      <c r="J46" s="113"/>
      <c r="K46" s="113"/>
    </row>
    <row r="47" spans="1:11" s="114" customFormat="1" ht="33.75" x14ac:dyDescent="0.25">
      <c r="A47" s="274"/>
      <c r="B47" s="277"/>
      <c r="C47" s="281"/>
      <c r="D47" s="104" t="s">
        <v>50</v>
      </c>
      <c r="E47" s="16">
        <v>12</v>
      </c>
      <c r="F47" s="16" t="s">
        <v>86</v>
      </c>
      <c r="G47" s="16">
        <v>650</v>
      </c>
      <c r="H47" s="16">
        <f>E47*G47+70</f>
        <v>7870</v>
      </c>
      <c r="I47" s="16"/>
      <c r="J47" s="113"/>
      <c r="K47" s="113"/>
    </row>
    <row r="48" spans="1:11" s="114" customFormat="1" ht="33.75" x14ac:dyDescent="0.25">
      <c r="A48" s="274"/>
      <c r="B48" s="277"/>
      <c r="C48" s="281"/>
      <c r="D48" s="104" t="s">
        <v>49</v>
      </c>
      <c r="E48" s="16">
        <v>2</v>
      </c>
      <c r="F48" s="16" t="s">
        <v>27</v>
      </c>
      <c r="G48" s="16">
        <v>120</v>
      </c>
      <c r="H48" s="16">
        <f t="shared" si="0"/>
        <v>240</v>
      </c>
      <c r="I48" s="16"/>
      <c r="J48" s="113"/>
      <c r="K48" s="113"/>
    </row>
    <row r="49" spans="1:11" s="114" customFormat="1" ht="33.75" x14ac:dyDescent="0.25">
      <c r="A49" s="274"/>
      <c r="B49" s="277"/>
      <c r="C49" s="281"/>
      <c r="D49" s="104" t="s">
        <v>95</v>
      </c>
      <c r="E49" s="16">
        <v>1</v>
      </c>
      <c r="F49" s="16" t="s">
        <v>27</v>
      </c>
      <c r="G49" s="16">
        <v>900</v>
      </c>
      <c r="H49" s="16">
        <f t="shared" si="0"/>
        <v>900</v>
      </c>
      <c r="I49" s="16"/>
      <c r="J49" s="113"/>
      <c r="K49" s="113"/>
    </row>
    <row r="50" spans="1:11" s="114" customFormat="1" ht="33.75" x14ac:dyDescent="0.25">
      <c r="A50" s="275"/>
      <c r="B50" s="278"/>
      <c r="C50" s="282"/>
      <c r="D50" s="123" t="s">
        <v>108</v>
      </c>
      <c r="E50" s="124">
        <v>1</v>
      </c>
      <c r="F50" s="124" t="s">
        <v>133</v>
      </c>
      <c r="G50" s="124">
        <v>950</v>
      </c>
      <c r="H50" s="124">
        <f t="shared" si="0"/>
        <v>950</v>
      </c>
      <c r="I50" s="124"/>
      <c r="J50" s="113"/>
      <c r="K50" s="113"/>
    </row>
    <row r="51" spans="1:11" s="114" customFormat="1" ht="33.75" x14ac:dyDescent="0.25">
      <c r="A51" s="273">
        <v>45553</v>
      </c>
      <c r="B51" s="276">
        <v>4130</v>
      </c>
      <c r="C51" s="279">
        <f>SUM(H51:H54)</f>
        <v>3210</v>
      </c>
      <c r="D51" s="112" t="s">
        <v>136</v>
      </c>
      <c r="E51" s="16">
        <v>1000</v>
      </c>
      <c r="F51" s="16" t="s">
        <v>183</v>
      </c>
      <c r="G51" s="16">
        <v>0.44</v>
      </c>
      <c r="H51" s="16">
        <f t="shared" si="0"/>
        <v>440</v>
      </c>
      <c r="I51" s="16"/>
      <c r="J51" s="113"/>
      <c r="K51" s="113"/>
    </row>
    <row r="52" spans="1:11" ht="33.75" x14ac:dyDescent="0.25">
      <c r="A52" s="274"/>
      <c r="B52" s="277"/>
      <c r="C52" s="277"/>
      <c r="D52" s="104" t="s">
        <v>181</v>
      </c>
      <c r="E52" s="16">
        <v>6</v>
      </c>
      <c r="F52" s="16" t="s">
        <v>77</v>
      </c>
      <c r="G52" s="16">
        <v>185</v>
      </c>
      <c r="H52" s="16">
        <f t="shared" si="0"/>
        <v>1110</v>
      </c>
      <c r="I52" s="16"/>
    </row>
    <row r="53" spans="1:11" ht="33.75" x14ac:dyDescent="0.25">
      <c r="A53" s="274"/>
      <c r="B53" s="277"/>
      <c r="C53" s="277"/>
      <c r="D53" s="115" t="s">
        <v>184</v>
      </c>
      <c r="E53" s="16">
        <v>4</v>
      </c>
      <c r="F53" s="16" t="s">
        <v>77</v>
      </c>
      <c r="G53" s="16">
        <v>190</v>
      </c>
      <c r="H53" s="16">
        <f t="shared" si="0"/>
        <v>760</v>
      </c>
      <c r="I53" s="16"/>
    </row>
    <row r="54" spans="1:11" ht="33.75" x14ac:dyDescent="0.25">
      <c r="A54" s="275"/>
      <c r="B54" s="278"/>
      <c r="C54" s="278"/>
      <c r="D54" s="123" t="s">
        <v>182</v>
      </c>
      <c r="E54" s="124">
        <v>5</v>
      </c>
      <c r="F54" s="124" t="s">
        <v>77</v>
      </c>
      <c r="G54" s="124">
        <v>180</v>
      </c>
      <c r="H54" s="124">
        <f t="shared" si="0"/>
        <v>900</v>
      </c>
      <c r="I54" s="124"/>
    </row>
    <row r="55" spans="1:11" ht="33.75" x14ac:dyDescent="0.25">
      <c r="A55" s="127">
        <v>45554</v>
      </c>
      <c r="B55" s="126">
        <v>4140</v>
      </c>
      <c r="C55" s="126">
        <f>SUM(H55)</f>
        <v>8470</v>
      </c>
      <c r="D55" s="125" t="s">
        <v>50</v>
      </c>
      <c r="E55" s="124">
        <v>12</v>
      </c>
      <c r="F55" s="124" t="s">
        <v>86</v>
      </c>
      <c r="G55" s="124">
        <v>700</v>
      </c>
      <c r="H55" s="124">
        <f>E55*G55+70</f>
        <v>8470</v>
      </c>
      <c r="I55" s="124"/>
    </row>
    <row r="56" spans="1:11" ht="33.75" x14ac:dyDescent="0.25">
      <c r="A56" s="272">
        <v>45557</v>
      </c>
      <c r="B56" s="271">
        <v>4156</v>
      </c>
      <c r="C56" s="280">
        <f>SUM(H56:H65)</f>
        <v>11575</v>
      </c>
      <c r="D56" s="116" t="s">
        <v>185</v>
      </c>
      <c r="E56" s="16">
        <v>1</v>
      </c>
      <c r="F56" s="16" t="s">
        <v>188</v>
      </c>
      <c r="G56" s="16">
        <v>3650</v>
      </c>
      <c r="H56" s="16">
        <f t="shared" si="0"/>
        <v>3650</v>
      </c>
      <c r="I56" s="16"/>
    </row>
    <row r="57" spans="1:11" ht="33.75" x14ac:dyDescent="0.25">
      <c r="A57" s="272"/>
      <c r="B57" s="271"/>
      <c r="C57" s="280"/>
      <c r="D57" s="116" t="s">
        <v>3</v>
      </c>
      <c r="E57" s="16">
        <v>60</v>
      </c>
      <c r="F57" s="16" t="s">
        <v>77</v>
      </c>
      <c r="G57" s="16">
        <v>60</v>
      </c>
      <c r="H57" s="16">
        <f t="shared" si="0"/>
        <v>3600</v>
      </c>
      <c r="I57" s="16"/>
    </row>
    <row r="58" spans="1:11" ht="33.75" x14ac:dyDescent="0.25">
      <c r="A58" s="272"/>
      <c r="B58" s="271"/>
      <c r="C58" s="280"/>
      <c r="D58" s="116" t="s">
        <v>186</v>
      </c>
      <c r="E58" s="16">
        <v>1</v>
      </c>
      <c r="F58" s="16" t="s">
        <v>27</v>
      </c>
      <c r="G58" s="16">
        <v>1900</v>
      </c>
      <c r="H58" s="16">
        <f t="shared" si="0"/>
        <v>1900</v>
      </c>
      <c r="I58" s="16"/>
    </row>
    <row r="59" spans="1:11" ht="33.75" x14ac:dyDescent="0.25">
      <c r="A59" s="272"/>
      <c r="B59" s="271"/>
      <c r="C59" s="280"/>
      <c r="D59" s="116" t="s">
        <v>170</v>
      </c>
      <c r="E59" s="16">
        <v>1</v>
      </c>
      <c r="F59" s="16" t="s">
        <v>27</v>
      </c>
      <c r="G59" s="16">
        <v>285</v>
      </c>
      <c r="H59" s="16">
        <f t="shared" si="0"/>
        <v>285</v>
      </c>
      <c r="I59" s="16"/>
    </row>
    <row r="60" spans="1:11" ht="33.75" x14ac:dyDescent="0.25">
      <c r="A60" s="272"/>
      <c r="B60" s="271"/>
      <c r="C60" s="280"/>
      <c r="D60" s="104" t="s">
        <v>11</v>
      </c>
      <c r="E60" s="16">
        <v>5</v>
      </c>
      <c r="F60" s="16" t="s">
        <v>77</v>
      </c>
      <c r="G60" s="16">
        <v>180</v>
      </c>
      <c r="H60" s="16">
        <f t="shared" si="0"/>
        <v>900</v>
      </c>
      <c r="I60" s="16"/>
    </row>
    <row r="61" spans="1:11" ht="33.75" x14ac:dyDescent="0.25">
      <c r="A61" s="272"/>
      <c r="B61" s="271"/>
      <c r="C61" s="280"/>
      <c r="D61" s="104" t="s">
        <v>49</v>
      </c>
      <c r="E61" s="16">
        <v>2</v>
      </c>
      <c r="F61" s="16" t="s">
        <v>27</v>
      </c>
      <c r="G61" s="16">
        <v>120</v>
      </c>
      <c r="H61" s="16">
        <f t="shared" si="0"/>
        <v>240</v>
      </c>
      <c r="I61" s="16"/>
    </row>
    <row r="62" spans="1:11" ht="33.75" x14ac:dyDescent="0.25">
      <c r="A62" s="272"/>
      <c r="B62" s="271"/>
      <c r="C62" s="280"/>
      <c r="D62" s="104" t="s">
        <v>117</v>
      </c>
      <c r="E62" s="16">
        <v>1</v>
      </c>
      <c r="F62" s="16" t="s">
        <v>162</v>
      </c>
      <c r="G62" s="16">
        <v>60</v>
      </c>
      <c r="H62" s="16">
        <f t="shared" si="0"/>
        <v>60</v>
      </c>
      <c r="I62" s="16"/>
    </row>
    <row r="63" spans="1:11" ht="33.75" x14ac:dyDescent="0.25">
      <c r="A63" s="272"/>
      <c r="B63" s="271"/>
      <c r="C63" s="280"/>
      <c r="D63" s="104" t="s">
        <v>39</v>
      </c>
      <c r="E63" s="16">
        <v>5</v>
      </c>
      <c r="F63" s="16" t="s">
        <v>27</v>
      </c>
      <c r="G63" s="16">
        <v>83</v>
      </c>
      <c r="H63" s="16">
        <f t="shared" si="0"/>
        <v>415</v>
      </c>
      <c r="I63" s="16"/>
    </row>
    <row r="64" spans="1:11" ht="33.75" x14ac:dyDescent="0.25">
      <c r="A64" s="272"/>
      <c r="B64" s="271"/>
      <c r="C64" s="280"/>
      <c r="D64" s="104" t="s">
        <v>55</v>
      </c>
      <c r="E64" s="16">
        <v>5</v>
      </c>
      <c r="F64" s="16" t="s">
        <v>77</v>
      </c>
      <c r="G64" s="16">
        <v>100</v>
      </c>
      <c r="H64" s="16">
        <f t="shared" si="0"/>
        <v>500</v>
      </c>
      <c r="I64" s="16"/>
    </row>
    <row r="65" spans="1:9" ht="33.75" x14ac:dyDescent="0.25">
      <c r="A65" s="272"/>
      <c r="B65" s="271"/>
      <c r="C65" s="280"/>
      <c r="D65" s="123" t="s">
        <v>187</v>
      </c>
      <c r="E65" s="124">
        <v>1</v>
      </c>
      <c r="F65" s="124" t="s">
        <v>162</v>
      </c>
      <c r="G65" s="124">
        <v>25</v>
      </c>
      <c r="H65" s="124">
        <f t="shared" si="0"/>
        <v>25</v>
      </c>
      <c r="I65" s="124"/>
    </row>
    <row r="66" spans="1:9" ht="33.75" x14ac:dyDescent="0.25">
      <c r="A66" s="104">
        <v>45559</v>
      </c>
      <c r="B66" s="126">
        <v>4163</v>
      </c>
      <c r="C66" s="126">
        <f>SUM(H66)</f>
        <v>9070</v>
      </c>
      <c r="D66" s="123" t="s">
        <v>50</v>
      </c>
      <c r="E66" s="124">
        <v>12</v>
      </c>
      <c r="F66" s="124" t="s">
        <v>86</v>
      </c>
      <c r="G66" s="124">
        <v>750</v>
      </c>
      <c r="H66" s="124">
        <f>E66*G66+70</f>
        <v>9070</v>
      </c>
      <c r="I66" s="124"/>
    </row>
    <row r="67" spans="1:9" ht="33.75" x14ac:dyDescent="0.25">
      <c r="A67" s="273">
        <v>45561</v>
      </c>
      <c r="B67" s="276">
        <v>4192</v>
      </c>
      <c r="C67" s="276">
        <f>SUM(H67:H69)</f>
        <v>4910</v>
      </c>
      <c r="D67" s="104" t="s">
        <v>3</v>
      </c>
      <c r="E67" s="16">
        <v>60</v>
      </c>
      <c r="F67" s="16" t="s">
        <v>189</v>
      </c>
      <c r="G67" s="16">
        <v>65</v>
      </c>
      <c r="H67" s="16">
        <f t="shared" si="0"/>
        <v>3900</v>
      </c>
      <c r="I67" s="16"/>
    </row>
    <row r="68" spans="1:9" ht="33.75" x14ac:dyDescent="0.25">
      <c r="A68" s="274"/>
      <c r="B68" s="277"/>
      <c r="C68" s="277"/>
      <c r="D68" s="104" t="s">
        <v>14</v>
      </c>
      <c r="E68" s="16">
        <v>1</v>
      </c>
      <c r="F68" s="16" t="s">
        <v>86</v>
      </c>
      <c r="G68" s="16">
        <v>900</v>
      </c>
      <c r="H68" s="16">
        <f t="shared" si="0"/>
        <v>900</v>
      </c>
      <c r="I68" s="16"/>
    </row>
    <row r="69" spans="1:9" ht="33.75" x14ac:dyDescent="0.25">
      <c r="A69" s="275"/>
      <c r="B69" s="278"/>
      <c r="C69" s="278"/>
      <c r="D69" s="123" t="s">
        <v>18</v>
      </c>
      <c r="E69" s="124">
        <v>1</v>
      </c>
      <c r="F69" s="124"/>
      <c r="G69" s="124">
        <v>110</v>
      </c>
      <c r="H69" s="124">
        <f t="shared" si="0"/>
        <v>110</v>
      </c>
      <c r="I69" s="124"/>
    </row>
    <row r="70" spans="1:9" ht="33.75" x14ac:dyDescent="0.25">
      <c r="A70" s="104">
        <v>45563</v>
      </c>
      <c r="B70" s="130">
        <v>4202</v>
      </c>
      <c r="C70" s="130">
        <f>SUM(H70)</f>
        <v>7870</v>
      </c>
      <c r="D70" s="123" t="s">
        <v>50</v>
      </c>
      <c r="E70" s="124">
        <v>12</v>
      </c>
      <c r="F70" s="124"/>
      <c r="G70" s="124">
        <v>650</v>
      </c>
      <c r="H70" s="124">
        <f>E70*G70+70</f>
        <v>7870</v>
      </c>
      <c r="I70" s="124"/>
    </row>
    <row r="71" spans="1:9" ht="33.75" x14ac:dyDescent="0.25">
      <c r="A71" s="104">
        <v>45565</v>
      </c>
      <c r="B71" s="131">
        <v>4221</v>
      </c>
      <c r="C71" s="131">
        <v>2100</v>
      </c>
      <c r="D71" s="123" t="s">
        <v>146</v>
      </c>
      <c r="E71" s="124">
        <v>10</v>
      </c>
      <c r="F71" s="124" t="s">
        <v>133</v>
      </c>
      <c r="G71" s="124">
        <v>210</v>
      </c>
      <c r="H71" s="124">
        <f t="shared" ref="H71:H116" si="1">E71*G71</f>
        <v>2100</v>
      </c>
      <c r="I71" s="124"/>
    </row>
    <row r="72" spans="1:9" ht="33.75" x14ac:dyDescent="0.25">
      <c r="A72" s="273">
        <v>45565</v>
      </c>
      <c r="B72" s="276">
        <v>4227</v>
      </c>
      <c r="C72" s="290">
        <f>SUM(H72:H73)</f>
        <v>2370</v>
      </c>
      <c r="D72" s="123" t="s">
        <v>50</v>
      </c>
      <c r="E72" s="124">
        <v>4</v>
      </c>
      <c r="F72" s="124" t="s">
        <v>86</v>
      </c>
      <c r="G72" s="124">
        <v>550</v>
      </c>
      <c r="H72" s="124">
        <f>E72*G72+70</f>
        <v>2270</v>
      </c>
      <c r="I72" s="124"/>
    </row>
    <row r="73" spans="1:9" ht="33.75" x14ac:dyDescent="0.25">
      <c r="A73" s="275"/>
      <c r="B73" s="278"/>
      <c r="C73" s="291"/>
      <c r="D73" s="123" t="s">
        <v>11</v>
      </c>
      <c r="E73" s="124">
        <v>1</v>
      </c>
      <c r="F73" s="124" t="s">
        <v>77</v>
      </c>
      <c r="G73" s="124">
        <v>100</v>
      </c>
      <c r="H73" s="124">
        <f t="shared" si="1"/>
        <v>100</v>
      </c>
      <c r="I73" s="124"/>
    </row>
    <row r="74" spans="1:9" ht="33.75" x14ac:dyDescent="0.25">
      <c r="A74" s="273">
        <v>45566</v>
      </c>
      <c r="B74" s="276">
        <v>4239</v>
      </c>
      <c r="C74" s="132">
        <f>SUM(H74)</f>
        <v>21850</v>
      </c>
      <c r="D74" s="123" t="s">
        <v>175</v>
      </c>
      <c r="E74" s="124">
        <v>1</v>
      </c>
      <c r="F74" s="124" t="s">
        <v>104</v>
      </c>
      <c r="G74" s="124">
        <v>21850</v>
      </c>
      <c r="H74" s="124">
        <f t="shared" si="1"/>
        <v>21850</v>
      </c>
      <c r="I74" s="124"/>
    </row>
    <row r="75" spans="1:9" ht="33.75" x14ac:dyDescent="0.25">
      <c r="A75" s="275"/>
      <c r="B75" s="278"/>
      <c r="C75" s="176">
        <v>18525</v>
      </c>
      <c r="D75" s="177" t="s">
        <v>175</v>
      </c>
      <c r="E75" s="178">
        <v>1</v>
      </c>
      <c r="F75" s="178" t="s">
        <v>104</v>
      </c>
      <c r="G75" s="178">
        <v>18525</v>
      </c>
      <c r="H75" s="178">
        <f t="shared" si="1"/>
        <v>18525</v>
      </c>
      <c r="I75" s="178" t="s">
        <v>214</v>
      </c>
    </row>
    <row r="76" spans="1:9" ht="33.75" x14ac:dyDescent="0.25">
      <c r="A76" s="104"/>
      <c r="B76" s="104"/>
      <c r="C76" s="104"/>
      <c r="D76" s="104"/>
      <c r="E76" s="16"/>
      <c r="F76" s="16"/>
      <c r="G76" s="16"/>
      <c r="H76" s="16">
        <f t="shared" si="1"/>
        <v>0</v>
      </c>
      <c r="I76" s="16"/>
    </row>
    <row r="77" spans="1:9" ht="39.75" customHeight="1" x14ac:dyDescent="0.25">
      <c r="A77" s="104"/>
      <c r="B77" s="104"/>
      <c r="C77" s="104"/>
      <c r="D77" s="104"/>
      <c r="E77" s="16"/>
      <c r="F77" s="16"/>
      <c r="G77" s="16"/>
      <c r="H77" s="16">
        <f t="shared" si="1"/>
        <v>0</v>
      </c>
      <c r="I77" s="16"/>
    </row>
    <row r="78" spans="1:9" ht="39.75" customHeight="1" x14ac:dyDescent="0.25">
      <c r="A78" s="104"/>
      <c r="B78" s="104"/>
      <c r="C78" s="104"/>
      <c r="D78" s="104"/>
      <c r="E78" s="16"/>
      <c r="F78" s="16"/>
      <c r="G78" s="16"/>
      <c r="H78" s="16">
        <f t="shared" si="1"/>
        <v>0</v>
      </c>
      <c r="I78" s="16"/>
    </row>
    <row r="79" spans="1:9" ht="39.75" customHeight="1" x14ac:dyDescent="0.25">
      <c r="A79" s="104"/>
      <c r="B79" s="104"/>
      <c r="C79" s="104"/>
      <c r="D79" s="104"/>
      <c r="E79" s="16"/>
      <c r="F79" s="16"/>
      <c r="G79" s="16"/>
      <c r="H79" s="16">
        <f t="shared" si="1"/>
        <v>0</v>
      </c>
      <c r="I79" s="16"/>
    </row>
    <row r="80" spans="1:9" ht="39.75" customHeight="1" x14ac:dyDescent="0.25">
      <c r="A80" s="104"/>
      <c r="B80" s="104"/>
      <c r="C80" s="104"/>
      <c r="D80" s="104"/>
      <c r="E80" s="16"/>
      <c r="F80" s="16"/>
      <c r="G80" s="16"/>
      <c r="H80" s="16">
        <f t="shared" si="1"/>
        <v>0</v>
      </c>
      <c r="I80" s="16"/>
    </row>
    <row r="81" spans="1:9" ht="39.75" customHeight="1" x14ac:dyDescent="0.25">
      <c r="A81" s="104"/>
      <c r="B81" s="104"/>
      <c r="C81" s="104"/>
      <c r="D81" s="104"/>
      <c r="E81" s="16"/>
      <c r="F81" s="16"/>
      <c r="G81" s="16"/>
      <c r="H81" s="16">
        <f t="shared" si="1"/>
        <v>0</v>
      </c>
      <c r="I81" s="16"/>
    </row>
    <row r="82" spans="1:9" ht="39.75" customHeight="1" x14ac:dyDescent="0.25">
      <c r="A82" s="104"/>
      <c r="B82" s="104"/>
      <c r="C82" s="104"/>
      <c r="D82" s="104"/>
      <c r="E82" s="16"/>
      <c r="F82" s="16"/>
      <c r="G82" s="16"/>
      <c r="H82" s="16">
        <f t="shared" si="1"/>
        <v>0</v>
      </c>
      <c r="I82" s="16"/>
    </row>
    <row r="83" spans="1:9" ht="39.75" customHeight="1" x14ac:dyDescent="0.25">
      <c r="A83" s="104"/>
      <c r="B83" s="104"/>
      <c r="C83" s="104"/>
      <c r="D83" s="104"/>
      <c r="E83" s="16"/>
      <c r="F83" s="16"/>
      <c r="G83" s="16"/>
      <c r="H83" s="16">
        <f t="shared" si="1"/>
        <v>0</v>
      </c>
      <c r="I83" s="16"/>
    </row>
    <row r="84" spans="1:9" ht="39.75" customHeight="1" x14ac:dyDescent="0.25">
      <c r="A84" s="104"/>
      <c r="B84" s="104"/>
      <c r="C84" s="104"/>
      <c r="D84" s="104"/>
      <c r="E84" s="16"/>
      <c r="F84" s="16"/>
      <c r="G84" s="16"/>
      <c r="H84" s="16">
        <f t="shared" si="1"/>
        <v>0</v>
      </c>
      <c r="I84" s="16"/>
    </row>
    <row r="85" spans="1:9" ht="39.75" customHeight="1" x14ac:dyDescent="0.25">
      <c r="A85" s="104"/>
      <c r="B85" s="104"/>
      <c r="C85" s="104"/>
      <c r="D85" s="104"/>
      <c r="E85" s="16"/>
      <c r="F85" s="16"/>
      <c r="G85" s="16"/>
      <c r="H85" s="16">
        <f t="shared" si="1"/>
        <v>0</v>
      </c>
      <c r="I85" s="16"/>
    </row>
    <row r="86" spans="1:9" ht="39.75" customHeight="1" x14ac:dyDescent="0.25">
      <c r="A86" s="104"/>
      <c r="B86" s="104"/>
      <c r="C86" s="104"/>
      <c r="D86" s="104"/>
      <c r="E86" s="16"/>
      <c r="F86" s="16"/>
      <c r="G86" s="16"/>
      <c r="H86" s="16">
        <f t="shared" si="1"/>
        <v>0</v>
      </c>
      <c r="I86" s="16"/>
    </row>
    <row r="87" spans="1:9" ht="39.75" customHeight="1" x14ac:dyDescent="0.25">
      <c r="A87" s="104"/>
      <c r="B87" s="104"/>
      <c r="C87" s="104"/>
      <c r="D87" s="104"/>
      <c r="E87" s="16"/>
      <c r="F87" s="97"/>
      <c r="G87" s="97"/>
      <c r="H87" s="16">
        <f t="shared" si="1"/>
        <v>0</v>
      </c>
      <c r="I87" s="97"/>
    </row>
    <row r="88" spans="1:9" ht="39.75" customHeight="1" x14ac:dyDescent="0.25">
      <c r="A88" s="104"/>
      <c r="B88" s="104"/>
      <c r="C88" s="104"/>
      <c r="D88" s="104"/>
      <c r="E88" s="16"/>
      <c r="F88" s="97"/>
      <c r="G88" s="97"/>
      <c r="H88" s="16">
        <f t="shared" si="1"/>
        <v>0</v>
      </c>
      <c r="I88" s="97"/>
    </row>
    <row r="89" spans="1:9" ht="39.75" customHeight="1" x14ac:dyDescent="0.25">
      <c r="A89" s="104"/>
      <c r="B89" s="104"/>
      <c r="C89" s="104"/>
      <c r="D89" s="104"/>
      <c r="E89" s="16"/>
      <c r="F89" s="16"/>
      <c r="G89" s="16"/>
      <c r="H89" s="16">
        <f t="shared" si="1"/>
        <v>0</v>
      </c>
      <c r="I89" s="16"/>
    </row>
    <row r="90" spans="1:9" ht="39.75" customHeight="1" x14ac:dyDescent="0.25">
      <c r="A90" s="104"/>
      <c r="B90" s="104"/>
      <c r="C90" s="104"/>
      <c r="D90" s="104"/>
      <c r="E90" s="16"/>
      <c r="F90" s="16"/>
      <c r="G90" s="16"/>
      <c r="H90" s="16">
        <f t="shared" si="1"/>
        <v>0</v>
      </c>
      <c r="I90" s="16"/>
    </row>
    <row r="91" spans="1:9" ht="39.75" customHeight="1" x14ac:dyDescent="0.25">
      <c r="A91" s="104"/>
      <c r="B91" s="104"/>
      <c r="C91" s="104"/>
      <c r="D91" s="104"/>
      <c r="E91" s="16"/>
      <c r="F91" s="16"/>
      <c r="G91" s="16"/>
      <c r="H91" s="16">
        <f t="shared" si="1"/>
        <v>0</v>
      </c>
      <c r="I91" s="16"/>
    </row>
    <row r="92" spans="1:9" ht="39.75" customHeight="1" x14ac:dyDescent="0.25">
      <c r="A92" s="104"/>
      <c r="B92" s="104"/>
      <c r="C92" s="104"/>
      <c r="D92" s="104"/>
      <c r="E92" s="16"/>
      <c r="F92" s="16"/>
      <c r="G92" s="16"/>
      <c r="H92" s="16">
        <f t="shared" si="1"/>
        <v>0</v>
      </c>
      <c r="I92" s="16"/>
    </row>
    <row r="93" spans="1:9" ht="39.75" customHeight="1" x14ac:dyDescent="0.25">
      <c r="A93" s="104"/>
      <c r="B93" s="104"/>
      <c r="C93" s="104"/>
      <c r="D93" s="104"/>
      <c r="E93" s="16"/>
      <c r="F93" s="16"/>
      <c r="G93" s="16"/>
      <c r="H93" s="16">
        <f t="shared" si="1"/>
        <v>0</v>
      </c>
      <c r="I93" s="16"/>
    </row>
    <row r="94" spans="1:9" ht="39.75" customHeight="1" x14ac:dyDescent="0.25">
      <c r="A94" s="104"/>
      <c r="B94" s="104"/>
      <c r="C94" s="104"/>
      <c r="D94" s="104"/>
      <c r="E94" s="16"/>
      <c r="F94" s="16"/>
      <c r="G94" s="16"/>
      <c r="H94" s="16">
        <f t="shared" si="1"/>
        <v>0</v>
      </c>
      <c r="I94" s="16"/>
    </row>
    <row r="95" spans="1:9" ht="39.75" customHeight="1" x14ac:dyDescent="0.25">
      <c r="A95" s="104"/>
      <c r="B95" s="104"/>
      <c r="C95" s="104"/>
      <c r="D95" s="104"/>
      <c r="E95" s="16"/>
      <c r="F95" s="16"/>
      <c r="G95" s="16"/>
      <c r="H95" s="16">
        <f t="shared" si="1"/>
        <v>0</v>
      </c>
      <c r="I95" s="16"/>
    </row>
    <row r="96" spans="1:9" ht="39.75" customHeight="1" x14ac:dyDescent="0.25">
      <c r="A96" s="104"/>
      <c r="B96" s="104"/>
      <c r="C96" s="104"/>
      <c r="D96" s="104"/>
      <c r="E96" s="16"/>
      <c r="F96" s="16"/>
      <c r="G96" s="16"/>
      <c r="H96" s="16">
        <f t="shared" si="1"/>
        <v>0</v>
      </c>
      <c r="I96" s="16"/>
    </row>
    <row r="97" spans="1:13" ht="39.75" customHeight="1" x14ac:dyDescent="0.25">
      <c r="A97" s="104"/>
      <c r="B97" s="104"/>
      <c r="C97" s="104"/>
      <c r="D97" s="104"/>
      <c r="E97" s="16"/>
      <c r="F97" s="16"/>
      <c r="G97" s="16"/>
      <c r="H97" s="16">
        <f t="shared" si="1"/>
        <v>0</v>
      </c>
      <c r="I97" s="16"/>
    </row>
    <row r="98" spans="1:13" ht="39.75" customHeight="1" x14ac:dyDescent="0.25">
      <c r="A98" s="104"/>
      <c r="B98" s="104"/>
      <c r="C98" s="104"/>
      <c r="D98" s="104"/>
      <c r="E98" s="16"/>
      <c r="F98" s="16"/>
      <c r="G98" s="16"/>
      <c r="H98" s="16">
        <f t="shared" si="1"/>
        <v>0</v>
      </c>
      <c r="I98" s="16"/>
    </row>
    <row r="99" spans="1:13" ht="39.75" customHeight="1" x14ac:dyDescent="0.25">
      <c r="A99" s="104"/>
      <c r="B99" s="104"/>
      <c r="C99" s="104"/>
      <c r="D99" s="104"/>
      <c r="E99" s="16"/>
      <c r="F99" s="16"/>
      <c r="G99" s="16"/>
      <c r="H99" s="16">
        <f t="shared" si="1"/>
        <v>0</v>
      </c>
      <c r="I99" s="16"/>
    </row>
    <row r="100" spans="1:13" ht="39.75" customHeight="1" x14ac:dyDescent="0.25">
      <c r="A100" s="104"/>
      <c r="B100" s="104"/>
      <c r="C100" s="104"/>
      <c r="D100" s="104"/>
      <c r="E100" s="16"/>
      <c r="F100" s="16"/>
      <c r="G100" s="16"/>
      <c r="H100" s="16">
        <f t="shared" si="1"/>
        <v>0</v>
      </c>
      <c r="I100" s="16"/>
    </row>
    <row r="101" spans="1:13" ht="39.75" customHeight="1" x14ac:dyDescent="0.25">
      <c r="A101" s="104"/>
      <c r="B101" s="104"/>
      <c r="C101" s="104"/>
      <c r="D101" s="104"/>
      <c r="E101" s="16"/>
      <c r="F101" s="16"/>
      <c r="G101" s="16"/>
      <c r="H101" s="16">
        <f t="shared" si="1"/>
        <v>0</v>
      </c>
      <c r="I101" s="16"/>
    </row>
    <row r="102" spans="1:13" ht="39.75" customHeight="1" x14ac:dyDescent="0.25">
      <c r="A102" s="104"/>
      <c r="B102" s="104"/>
      <c r="C102" s="104"/>
      <c r="D102" s="104"/>
      <c r="E102" s="16"/>
      <c r="F102" s="16"/>
      <c r="G102" s="16"/>
      <c r="H102" s="16">
        <f t="shared" si="1"/>
        <v>0</v>
      </c>
      <c r="I102" s="16"/>
    </row>
    <row r="103" spans="1:13" ht="39.75" customHeight="1" x14ac:dyDescent="0.25">
      <c r="A103" s="104"/>
      <c r="B103" s="104"/>
      <c r="C103" s="104"/>
      <c r="D103" s="104"/>
      <c r="E103" s="16"/>
      <c r="F103" s="16"/>
      <c r="G103" s="16"/>
      <c r="H103" s="16">
        <f t="shared" si="1"/>
        <v>0</v>
      </c>
      <c r="I103" s="16"/>
    </row>
    <row r="104" spans="1:13" ht="39.75" customHeight="1" x14ac:dyDescent="0.25">
      <c r="A104" s="104"/>
      <c r="B104" s="104"/>
      <c r="C104" s="104"/>
      <c r="D104" s="104"/>
      <c r="E104" s="16"/>
      <c r="F104" s="16"/>
      <c r="G104" s="16"/>
      <c r="H104" s="16">
        <f t="shared" si="1"/>
        <v>0</v>
      </c>
      <c r="I104" s="16"/>
    </row>
    <row r="105" spans="1:13" ht="39.75" customHeight="1" x14ac:dyDescent="0.25">
      <c r="A105" s="104"/>
      <c r="B105" s="104"/>
      <c r="C105" s="104"/>
      <c r="D105" s="104"/>
      <c r="E105" s="16"/>
      <c r="F105" s="16"/>
      <c r="G105" s="16"/>
      <c r="H105" s="16">
        <f t="shared" si="1"/>
        <v>0</v>
      </c>
      <c r="I105" s="16"/>
      <c r="J105" s="41"/>
      <c r="K105" s="41"/>
      <c r="L105" s="42"/>
      <c r="M105" s="42"/>
    </row>
    <row r="106" spans="1:13" ht="39.75" customHeight="1" x14ac:dyDescent="0.25">
      <c r="A106" s="104"/>
      <c r="B106" s="104"/>
      <c r="C106" s="104"/>
      <c r="D106" s="104"/>
      <c r="E106" s="16"/>
      <c r="F106" s="16"/>
      <c r="G106" s="16"/>
      <c r="H106" s="16">
        <f t="shared" si="1"/>
        <v>0</v>
      </c>
      <c r="I106" s="16"/>
      <c r="J106" s="41"/>
      <c r="K106" s="41"/>
      <c r="L106" s="42"/>
      <c r="M106" s="42"/>
    </row>
    <row r="107" spans="1:13" ht="39.75" customHeight="1" x14ac:dyDescent="0.25">
      <c r="A107" s="104"/>
      <c r="B107" s="104"/>
      <c r="C107" s="104"/>
      <c r="D107" s="104"/>
      <c r="E107" s="16"/>
      <c r="F107" s="16"/>
      <c r="G107" s="16"/>
      <c r="H107" s="16">
        <f t="shared" si="1"/>
        <v>0</v>
      </c>
      <c r="I107" s="16"/>
      <c r="J107" s="41"/>
      <c r="K107" s="41"/>
      <c r="L107" s="42"/>
      <c r="M107" s="42"/>
    </row>
    <row r="108" spans="1:13" ht="39.75" customHeight="1" x14ac:dyDescent="0.25">
      <c r="A108" s="104"/>
      <c r="B108" s="104"/>
      <c r="C108" s="104"/>
      <c r="D108" s="104"/>
      <c r="E108" s="16"/>
      <c r="F108" s="16"/>
      <c r="G108" s="16"/>
      <c r="H108" s="16">
        <f t="shared" si="1"/>
        <v>0</v>
      </c>
      <c r="I108" s="16"/>
      <c r="J108" s="41"/>
      <c r="K108" s="41"/>
      <c r="L108" s="42"/>
      <c r="M108" s="42"/>
    </row>
    <row r="109" spans="1:13" ht="39.75" customHeight="1" x14ac:dyDescent="0.25">
      <c r="A109" s="104"/>
      <c r="B109" s="104"/>
      <c r="C109" s="104"/>
      <c r="D109" s="104"/>
      <c r="E109" s="16"/>
      <c r="F109" s="16"/>
      <c r="G109" s="16"/>
      <c r="H109" s="16">
        <f t="shared" si="1"/>
        <v>0</v>
      </c>
      <c r="I109" s="16"/>
      <c r="J109" s="41"/>
      <c r="K109" s="41"/>
      <c r="L109" s="42"/>
      <c r="M109" s="42"/>
    </row>
    <row r="110" spans="1:13" ht="39.75" customHeight="1" x14ac:dyDescent="0.25">
      <c r="A110" s="104"/>
      <c r="B110" s="104"/>
      <c r="C110" s="104"/>
      <c r="D110" s="104"/>
      <c r="E110" s="104"/>
      <c r="F110" s="16"/>
      <c r="G110" s="16"/>
      <c r="H110" s="16">
        <f t="shared" si="1"/>
        <v>0</v>
      </c>
      <c r="I110" s="16"/>
      <c r="J110" s="41"/>
      <c r="K110" s="41"/>
      <c r="L110" s="42"/>
      <c r="M110" s="42"/>
    </row>
    <row r="111" spans="1:13" ht="39.75" customHeight="1" x14ac:dyDescent="0.25">
      <c r="A111" s="104"/>
      <c r="B111" s="104"/>
      <c r="C111" s="104"/>
      <c r="D111" s="104"/>
      <c r="E111" s="104"/>
      <c r="F111" s="16"/>
      <c r="G111" s="16"/>
      <c r="H111" s="16">
        <f t="shared" si="1"/>
        <v>0</v>
      </c>
      <c r="I111" s="16"/>
      <c r="J111" s="41"/>
      <c r="K111" s="41"/>
      <c r="L111" s="42"/>
      <c r="M111" s="42"/>
    </row>
    <row r="112" spans="1:13" ht="39.75" customHeight="1" x14ac:dyDescent="0.25">
      <c r="A112" s="104"/>
      <c r="B112" s="104"/>
      <c r="C112" s="104"/>
      <c r="D112" s="104"/>
      <c r="E112" s="104"/>
      <c r="F112" s="16"/>
      <c r="G112" s="16"/>
      <c r="H112" s="16">
        <f t="shared" si="1"/>
        <v>0</v>
      </c>
      <c r="I112" s="16"/>
      <c r="J112" s="41"/>
      <c r="K112" s="41"/>
      <c r="L112" s="42"/>
      <c r="M112" s="42"/>
    </row>
    <row r="113" spans="1:13" ht="39.75" customHeight="1" x14ac:dyDescent="0.25">
      <c r="A113" s="104"/>
      <c r="B113" s="104"/>
      <c r="C113" s="104"/>
      <c r="D113" s="104"/>
      <c r="E113" s="104"/>
      <c r="F113" s="16"/>
      <c r="G113" s="16"/>
      <c r="H113" s="16">
        <f t="shared" si="1"/>
        <v>0</v>
      </c>
      <c r="I113" s="16"/>
      <c r="J113" s="41"/>
      <c r="K113" s="41"/>
      <c r="L113" s="42"/>
      <c r="M113" s="42"/>
    </row>
    <row r="114" spans="1:13" ht="39.75" customHeight="1" x14ac:dyDescent="0.25">
      <c r="A114" s="104"/>
      <c r="B114" s="104"/>
      <c r="C114" s="104"/>
      <c r="D114" s="104"/>
      <c r="E114" s="104"/>
      <c r="F114" s="16"/>
      <c r="G114" s="16"/>
      <c r="H114" s="16">
        <f t="shared" si="1"/>
        <v>0</v>
      </c>
      <c r="I114" s="16"/>
      <c r="J114" s="41"/>
      <c r="K114" s="41"/>
      <c r="L114" s="42"/>
      <c r="M114" s="42"/>
    </row>
    <row r="115" spans="1:13" ht="39.75" customHeight="1" x14ac:dyDescent="0.25">
      <c r="A115" s="104"/>
      <c r="B115" s="104"/>
      <c r="C115" s="104"/>
      <c r="D115" s="104"/>
      <c r="E115" s="104"/>
      <c r="F115" s="16"/>
      <c r="G115" s="16"/>
      <c r="H115" s="16">
        <f t="shared" si="1"/>
        <v>0</v>
      </c>
      <c r="I115" s="16"/>
    </row>
    <row r="116" spans="1:13" ht="39.75" customHeight="1" x14ac:dyDescent="0.25">
      <c r="A116" s="104"/>
      <c r="B116" s="104"/>
      <c r="C116" s="104"/>
      <c r="D116" s="104"/>
      <c r="E116" s="104"/>
      <c r="F116" s="100"/>
      <c r="G116" s="100"/>
      <c r="H116" s="16">
        <f t="shared" si="1"/>
        <v>0</v>
      </c>
      <c r="I116" s="100"/>
    </row>
    <row r="117" spans="1:13" ht="39.75" customHeight="1" x14ac:dyDescent="0.25">
      <c r="A117" s="106"/>
      <c r="B117" s="107"/>
      <c r="C117" s="107"/>
      <c r="D117" s="101"/>
      <c r="E117" s="100"/>
      <c r="F117" s="100"/>
      <c r="G117" s="100"/>
      <c r="H117" s="7">
        <f>SUM(H2:H116)</f>
        <v>197057</v>
      </c>
      <c r="I117" s="102"/>
    </row>
    <row r="118" spans="1:13" x14ac:dyDescent="0.25">
      <c r="H118" s="8"/>
      <c r="I118" s="8"/>
    </row>
  </sheetData>
  <autoFilter ref="A1:I117"/>
  <mergeCells count="35">
    <mergeCell ref="A74:A75"/>
    <mergeCell ref="B74:B75"/>
    <mergeCell ref="C56:C65"/>
    <mergeCell ref="B56:B65"/>
    <mergeCell ref="A56:A65"/>
    <mergeCell ref="B72:B73"/>
    <mergeCell ref="C72:C73"/>
    <mergeCell ref="A72:A73"/>
    <mergeCell ref="C67:C69"/>
    <mergeCell ref="B67:B69"/>
    <mergeCell ref="A67:A69"/>
    <mergeCell ref="C23:C34"/>
    <mergeCell ref="B23:B34"/>
    <mergeCell ref="A23:A34"/>
    <mergeCell ref="C2:C5"/>
    <mergeCell ref="B2:B5"/>
    <mergeCell ref="A2:A5"/>
    <mergeCell ref="A7:A21"/>
    <mergeCell ref="B7:B21"/>
    <mergeCell ref="C7:C21"/>
    <mergeCell ref="C35:C37"/>
    <mergeCell ref="B35:B37"/>
    <mergeCell ref="A35:A37"/>
    <mergeCell ref="A51:A54"/>
    <mergeCell ref="B51:B54"/>
    <mergeCell ref="C51:C54"/>
    <mergeCell ref="A38:A40"/>
    <mergeCell ref="B38:B40"/>
    <mergeCell ref="C38:C40"/>
    <mergeCell ref="B42:B44"/>
    <mergeCell ref="A42:A44"/>
    <mergeCell ref="C42:C44"/>
    <mergeCell ref="A45:A50"/>
    <mergeCell ref="B45:B50"/>
    <mergeCell ref="C45:C50"/>
  </mergeCells>
  <printOptions horizontalCentered="1" verticalCentered="1"/>
  <pageMargins left="0" right="0" top="0" bottom="0" header="0" footer="0"/>
  <pageSetup scale="18" orientation="portrait" r:id="rId1"/>
  <ignoredErrors>
    <ignoredError sqref="H19 H8 H25 H35 H39 H42 H47 H55 H66 H70:H72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7"/>
  <sheetViews>
    <sheetView rightToLeft="1" view="pageBreakPreview" zoomScale="60" zoomScaleNormal="70" workbookViewId="0">
      <pane xSplit="3" ySplit="1" topLeftCell="D35" activePane="bottomRight" state="frozen"/>
      <selection pane="topRight" activeCell="D1" sqref="D1"/>
      <selection pane="bottomLeft" activeCell="A2" sqref="A2"/>
      <selection pane="bottomRight" activeCell="B22" sqref="B22"/>
    </sheetView>
  </sheetViews>
  <sheetFormatPr defaultRowHeight="26.25" x14ac:dyDescent="0.25"/>
  <cols>
    <col min="1" max="1" width="32.5703125" style="2" customWidth="1"/>
    <col min="2" max="2" width="29.42578125" style="2" customWidth="1"/>
    <col min="3" max="3" width="35.7109375" style="2" customWidth="1"/>
    <col min="4" max="4" width="124.42578125" style="2" customWidth="1"/>
    <col min="5" max="5" width="43.28515625" style="2" customWidth="1"/>
    <col min="6" max="6" width="36.42578125" style="2" customWidth="1"/>
    <col min="7" max="7" width="36" style="2" customWidth="1"/>
    <col min="8" max="8" width="43.5703125" style="2" customWidth="1"/>
    <col min="9" max="9" width="59.140625" style="2" bestFit="1" customWidth="1"/>
    <col min="10" max="11" width="9.140625" style="1"/>
  </cols>
  <sheetData>
    <row r="1" spans="1:9" ht="57.75" customHeight="1" thickTop="1" thickBot="1" x14ac:dyDescent="0.3">
      <c r="A1" s="147" t="s">
        <v>1</v>
      </c>
      <c r="B1" s="147" t="s">
        <v>2</v>
      </c>
      <c r="C1" s="147" t="s">
        <v>8</v>
      </c>
      <c r="D1" s="147" t="s">
        <v>5</v>
      </c>
      <c r="E1" s="147" t="s">
        <v>6</v>
      </c>
      <c r="F1" s="147" t="s">
        <v>94</v>
      </c>
      <c r="G1" s="147" t="s">
        <v>7</v>
      </c>
      <c r="H1" s="147" t="s">
        <v>0</v>
      </c>
      <c r="I1" s="148" t="s">
        <v>43</v>
      </c>
    </row>
    <row r="2" spans="1:9" ht="34.5" thickTop="1" x14ac:dyDescent="0.25">
      <c r="A2" s="163">
        <v>45566</v>
      </c>
      <c r="B2" s="136">
        <v>4239</v>
      </c>
      <c r="C2" s="151">
        <v>18525</v>
      </c>
      <c r="D2" s="157" t="s">
        <v>198</v>
      </c>
      <c r="E2" s="156">
        <v>1</v>
      </c>
      <c r="F2" s="156" t="s">
        <v>104</v>
      </c>
      <c r="G2" s="156">
        <v>18525</v>
      </c>
      <c r="H2" s="156">
        <f>E2*G2</f>
        <v>18525</v>
      </c>
      <c r="I2" s="137"/>
    </row>
    <row r="3" spans="1:9" ht="33.75" x14ac:dyDescent="0.25">
      <c r="A3" s="168">
        <v>45567</v>
      </c>
      <c r="B3" s="139">
        <v>4247</v>
      </c>
      <c r="C3" s="138">
        <v>7820</v>
      </c>
      <c r="D3" s="154" t="s">
        <v>191</v>
      </c>
      <c r="E3" s="155">
        <v>120</v>
      </c>
      <c r="F3" s="155" t="s">
        <v>77</v>
      </c>
      <c r="G3" s="155">
        <v>65</v>
      </c>
      <c r="H3" s="156">
        <f>E3*G3+20</f>
        <v>7820</v>
      </c>
      <c r="I3" s="133"/>
    </row>
    <row r="4" spans="1:9" ht="33.75" x14ac:dyDescent="0.25">
      <c r="A4" s="168">
        <v>45568</v>
      </c>
      <c r="B4" s="139">
        <v>4271</v>
      </c>
      <c r="C4" s="138">
        <v>4550</v>
      </c>
      <c r="D4" s="154" t="s">
        <v>192</v>
      </c>
      <c r="E4" s="155">
        <v>8</v>
      </c>
      <c r="F4" s="155" t="s">
        <v>86</v>
      </c>
      <c r="G4" s="155">
        <v>560</v>
      </c>
      <c r="H4" s="156">
        <f>E4*G4+70</f>
        <v>4550</v>
      </c>
      <c r="I4" s="133"/>
    </row>
    <row r="5" spans="1:9" ht="33.75" x14ac:dyDescent="0.25">
      <c r="A5" s="217">
        <v>45570</v>
      </c>
      <c r="B5" s="253">
        <v>4274</v>
      </c>
      <c r="C5" s="292">
        <f>SUM(H5:H6)</f>
        <v>8720</v>
      </c>
      <c r="D5" s="140" t="s">
        <v>193</v>
      </c>
      <c r="E5" s="133">
        <v>15</v>
      </c>
      <c r="F5" s="150" t="s">
        <v>86</v>
      </c>
      <c r="G5" s="133">
        <f>570</f>
        <v>570</v>
      </c>
      <c r="H5" s="149">
        <f>E5*G5+70</f>
        <v>8620</v>
      </c>
      <c r="I5" s="133"/>
    </row>
    <row r="6" spans="1:9" ht="33.75" x14ac:dyDescent="0.25">
      <c r="A6" s="219"/>
      <c r="B6" s="255"/>
      <c r="C6" s="293"/>
      <c r="D6" s="154" t="s">
        <v>199</v>
      </c>
      <c r="E6" s="155">
        <v>1</v>
      </c>
      <c r="F6" s="155" t="s">
        <v>111</v>
      </c>
      <c r="G6" s="155">
        <v>100</v>
      </c>
      <c r="H6" s="156">
        <f t="shared" ref="H6:H22" si="0">E6*G6</f>
        <v>100</v>
      </c>
      <c r="I6" s="150"/>
    </row>
    <row r="7" spans="1:9" ht="33.75" x14ac:dyDescent="0.25">
      <c r="A7" s="168">
        <v>45574</v>
      </c>
      <c r="B7" s="139">
        <v>4308</v>
      </c>
      <c r="C7" s="138">
        <v>2000</v>
      </c>
      <c r="D7" s="158" t="s">
        <v>194</v>
      </c>
      <c r="E7" s="155">
        <v>1</v>
      </c>
      <c r="F7" s="155"/>
      <c r="G7" s="155">
        <v>2000</v>
      </c>
      <c r="H7" s="156">
        <f t="shared" si="0"/>
        <v>2000</v>
      </c>
      <c r="I7" s="133"/>
    </row>
    <row r="8" spans="1:9" ht="33.75" x14ac:dyDescent="0.25">
      <c r="A8" s="168">
        <v>45575</v>
      </c>
      <c r="B8" s="139">
        <v>4312</v>
      </c>
      <c r="C8" s="138">
        <v>5400</v>
      </c>
      <c r="D8" s="154" t="s">
        <v>195</v>
      </c>
      <c r="E8" s="155">
        <f>5*25</f>
        <v>125</v>
      </c>
      <c r="F8" s="155" t="s">
        <v>125</v>
      </c>
      <c r="G8" s="155">
        <v>43.2</v>
      </c>
      <c r="H8" s="156">
        <f t="shared" si="0"/>
        <v>5400</v>
      </c>
      <c r="I8" s="133"/>
    </row>
    <row r="9" spans="1:9" ht="33.75" x14ac:dyDescent="0.25">
      <c r="A9" s="217">
        <v>45575</v>
      </c>
      <c r="B9" s="253">
        <v>4329</v>
      </c>
      <c r="C9" s="292">
        <f>SUM(H9:H19)</f>
        <v>15305</v>
      </c>
      <c r="D9" s="140" t="s">
        <v>3</v>
      </c>
      <c r="E9" s="133">
        <v>120</v>
      </c>
      <c r="F9" s="133" t="s">
        <v>77</v>
      </c>
      <c r="G9" s="133">
        <v>70</v>
      </c>
      <c r="H9" s="149">
        <f t="shared" si="0"/>
        <v>8400</v>
      </c>
      <c r="I9" s="133"/>
    </row>
    <row r="10" spans="1:9" ht="33.75" x14ac:dyDescent="0.25">
      <c r="A10" s="218"/>
      <c r="B10" s="254"/>
      <c r="C10" s="294"/>
      <c r="D10" s="152" t="s">
        <v>200</v>
      </c>
      <c r="E10" s="150">
        <v>1</v>
      </c>
      <c r="F10" s="150" t="s">
        <v>27</v>
      </c>
      <c r="G10" s="150">
        <v>1900</v>
      </c>
      <c r="H10" s="149">
        <f t="shared" si="0"/>
        <v>1900</v>
      </c>
      <c r="I10" s="150"/>
    </row>
    <row r="11" spans="1:9" ht="33.75" x14ac:dyDescent="0.25">
      <c r="A11" s="218"/>
      <c r="B11" s="254"/>
      <c r="C11" s="294"/>
      <c r="D11" s="152" t="s">
        <v>170</v>
      </c>
      <c r="E11" s="150">
        <v>1</v>
      </c>
      <c r="F11" s="150" t="s">
        <v>27</v>
      </c>
      <c r="G11" s="150">
        <v>285</v>
      </c>
      <c r="H11" s="149">
        <f t="shared" si="0"/>
        <v>285</v>
      </c>
      <c r="I11" s="150"/>
    </row>
    <row r="12" spans="1:9" ht="33.75" x14ac:dyDescent="0.25">
      <c r="A12" s="218"/>
      <c r="B12" s="254"/>
      <c r="C12" s="294"/>
      <c r="D12" s="152" t="s">
        <v>28</v>
      </c>
      <c r="E12" s="150">
        <v>1</v>
      </c>
      <c r="F12" s="150" t="s">
        <v>77</v>
      </c>
      <c r="G12" s="150">
        <v>1300</v>
      </c>
      <c r="H12" s="149">
        <f t="shared" si="0"/>
        <v>1300</v>
      </c>
      <c r="I12" s="150"/>
    </row>
    <row r="13" spans="1:9" ht="33.75" x14ac:dyDescent="0.25">
      <c r="A13" s="218"/>
      <c r="B13" s="254"/>
      <c r="C13" s="294"/>
      <c r="D13" s="152" t="s">
        <v>26</v>
      </c>
      <c r="E13" s="150">
        <v>1</v>
      </c>
      <c r="F13" s="150" t="s">
        <v>133</v>
      </c>
      <c r="G13" s="150">
        <v>1300</v>
      </c>
      <c r="H13" s="149">
        <f t="shared" si="0"/>
        <v>1300</v>
      </c>
      <c r="I13" s="150"/>
    </row>
    <row r="14" spans="1:9" ht="33.75" x14ac:dyDescent="0.25">
      <c r="A14" s="218"/>
      <c r="B14" s="254"/>
      <c r="C14" s="294"/>
      <c r="D14" s="152" t="s">
        <v>95</v>
      </c>
      <c r="E14" s="150">
        <v>1</v>
      </c>
      <c r="F14" s="150" t="s">
        <v>27</v>
      </c>
      <c r="G14" s="150">
        <v>900</v>
      </c>
      <c r="H14" s="149">
        <f t="shared" si="0"/>
        <v>900</v>
      </c>
      <c r="I14" s="150"/>
    </row>
    <row r="15" spans="1:9" ht="33.75" x14ac:dyDescent="0.25">
      <c r="A15" s="218"/>
      <c r="B15" s="254"/>
      <c r="C15" s="294"/>
      <c r="D15" s="153" t="s">
        <v>136</v>
      </c>
      <c r="E15" s="16">
        <v>1</v>
      </c>
      <c r="F15" s="16" t="s">
        <v>27</v>
      </c>
      <c r="G15" s="16">
        <v>490</v>
      </c>
      <c r="H15" s="159">
        <f t="shared" si="0"/>
        <v>490</v>
      </c>
      <c r="I15" s="150"/>
    </row>
    <row r="16" spans="1:9" ht="33.75" x14ac:dyDescent="0.25">
      <c r="A16" s="218"/>
      <c r="B16" s="254"/>
      <c r="C16" s="294"/>
      <c r="D16" s="153" t="s">
        <v>49</v>
      </c>
      <c r="E16" s="16">
        <v>2</v>
      </c>
      <c r="F16" s="16" t="s">
        <v>27</v>
      </c>
      <c r="G16" s="16">
        <v>120</v>
      </c>
      <c r="H16" s="159">
        <f t="shared" si="0"/>
        <v>240</v>
      </c>
      <c r="I16" s="150"/>
    </row>
    <row r="17" spans="1:9" ht="33.75" x14ac:dyDescent="0.25">
      <c r="A17" s="218"/>
      <c r="B17" s="254"/>
      <c r="C17" s="294"/>
      <c r="D17" s="153" t="s">
        <v>202</v>
      </c>
      <c r="E17" s="16">
        <v>1</v>
      </c>
      <c r="F17" s="16" t="s">
        <v>162</v>
      </c>
      <c r="G17" s="16">
        <v>60</v>
      </c>
      <c r="H17" s="159">
        <f t="shared" si="0"/>
        <v>60</v>
      </c>
      <c r="I17" s="150"/>
    </row>
    <row r="18" spans="1:9" ht="33.75" x14ac:dyDescent="0.25">
      <c r="A18" s="218"/>
      <c r="B18" s="254"/>
      <c r="C18" s="294"/>
      <c r="D18" s="153" t="s">
        <v>187</v>
      </c>
      <c r="E18" s="16">
        <v>2</v>
      </c>
      <c r="F18" s="16" t="s">
        <v>162</v>
      </c>
      <c r="G18" s="16">
        <v>30</v>
      </c>
      <c r="H18" s="159">
        <f t="shared" si="0"/>
        <v>60</v>
      </c>
      <c r="I18" s="150"/>
    </row>
    <row r="19" spans="1:9" ht="33.75" x14ac:dyDescent="0.25">
      <c r="A19" s="219"/>
      <c r="B19" s="255"/>
      <c r="C19" s="293"/>
      <c r="D19" s="154" t="s">
        <v>201</v>
      </c>
      <c r="E19" s="155">
        <v>1</v>
      </c>
      <c r="F19" s="155" t="s">
        <v>111</v>
      </c>
      <c r="G19" s="155">
        <v>370</v>
      </c>
      <c r="H19" s="156">
        <f t="shared" si="0"/>
        <v>370</v>
      </c>
      <c r="I19" s="150"/>
    </row>
    <row r="20" spans="1:9" ht="33.75" x14ac:dyDescent="0.25">
      <c r="A20" s="168">
        <v>45575</v>
      </c>
      <c r="B20" s="139">
        <v>4330</v>
      </c>
      <c r="C20" s="138">
        <v>7500</v>
      </c>
      <c r="D20" s="154" t="s">
        <v>196</v>
      </c>
      <c r="E20" s="155">
        <v>1</v>
      </c>
      <c r="F20" s="155" t="s">
        <v>104</v>
      </c>
      <c r="G20" s="155">
        <v>7500</v>
      </c>
      <c r="H20" s="156">
        <f t="shared" si="0"/>
        <v>7500</v>
      </c>
      <c r="I20" s="133"/>
    </row>
    <row r="21" spans="1:9" ht="33.75" x14ac:dyDescent="0.25">
      <c r="A21" s="168">
        <v>45577</v>
      </c>
      <c r="B21" s="139">
        <v>4336</v>
      </c>
      <c r="C21" s="138">
        <v>2750</v>
      </c>
      <c r="D21" s="154" t="s">
        <v>197</v>
      </c>
      <c r="E21" s="155">
        <v>6</v>
      </c>
      <c r="F21" s="155" t="s">
        <v>86</v>
      </c>
      <c r="G21" s="155">
        <v>450</v>
      </c>
      <c r="H21" s="156">
        <f>E21*G21+50</f>
        <v>2750</v>
      </c>
      <c r="I21" s="133"/>
    </row>
    <row r="22" spans="1:9" ht="33.75" x14ac:dyDescent="0.25">
      <c r="A22" s="168">
        <v>45579</v>
      </c>
      <c r="B22" s="139">
        <v>4348</v>
      </c>
      <c r="C22" s="138">
        <v>33070</v>
      </c>
      <c r="D22" s="154" t="s">
        <v>213</v>
      </c>
      <c r="E22" s="155">
        <v>1</v>
      </c>
      <c r="F22" s="155" t="s">
        <v>104</v>
      </c>
      <c r="G22" s="155">
        <v>33070</v>
      </c>
      <c r="H22" s="156">
        <f t="shared" si="0"/>
        <v>33070</v>
      </c>
      <c r="I22" s="133"/>
    </row>
    <row r="23" spans="1:9" ht="33.75" x14ac:dyDescent="0.25">
      <c r="A23" s="168">
        <v>45579</v>
      </c>
      <c r="B23" s="139">
        <v>4351</v>
      </c>
      <c r="C23" s="138">
        <v>2450</v>
      </c>
      <c r="D23" s="154" t="s">
        <v>197</v>
      </c>
      <c r="E23" s="155">
        <v>6</v>
      </c>
      <c r="F23" s="155" t="s">
        <v>86</v>
      </c>
      <c r="G23" s="155">
        <v>400</v>
      </c>
      <c r="H23" s="156">
        <f>E23*G23+50</f>
        <v>2450</v>
      </c>
      <c r="I23" s="133"/>
    </row>
    <row r="24" spans="1:9" ht="33.75" x14ac:dyDescent="0.25">
      <c r="A24" s="217">
        <v>45581</v>
      </c>
      <c r="B24" s="253">
        <v>4365</v>
      </c>
      <c r="C24" s="266">
        <f>SUM(H24:H25)</f>
        <v>6275</v>
      </c>
      <c r="D24" s="140" t="s">
        <v>204</v>
      </c>
      <c r="E24" s="133">
        <v>5</v>
      </c>
      <c r="F24" s="133" t="s">
        <v>86</v>
      </c>
      <c r="G24" s="133">
        <v>440</v>
      </c>
      <c r="H24" s="133">
        <f>E24*G24+25</f>
        <v>2225</v>
      </c>
      <c r="I24" s="133"/>
    </row>
    <row r="25" spans="1:9" ht="33.75" x14ac:dyDescent="0.25">
      <c r="A25" s="219"/>
      <c r="B25" s="255"/>
      <c r="C25" s="268"/>
      <c r="D25" s="154" t="s">
        <v>203</v>
      </c>
      <c r="E25" s="155">
        <v>175</v>
      </c>
      <c r="F25" s="155" t="s">
        <v>77</v>
      </c>
      <c r="G25" s="155">
        <v>23</v>
      </c>
      <c r="H25" s="155">
        <f>E25*G25+25</f>
        <v>4050</v>
      </c>
      <c r="I25" s="133"/>
    </row>
    <row r="26" spans="1:9" ht="33.75" x14ac:dyDescent="0.25">
      <c r="A26" s="168">
        <v>45584</v>
      </c>
      <c r="B26" s="167">
        <v>4392</v>
      </c>
      <c r="C26" s="175">
        <f>SUM(H26)</f>
        <v>8400</v>
      </c>
      <c r="D26" s="170" t="s">
        <v>3</v>
      </c>
      <c r="E26" s="16">
        <v>120</v>
      </c>
      <c r="F26" s="16" t="s">
        <v>77</v>
      </c>
      <c r="G26" s="16">
        <v>70</v>
      </c>
      <c r="H26" s="16">
        <f>E26*G26</f>
        <v>8400</v>
      </c>
      <c r="I26" s="164"/>
    </row>
    <row r="27" spans="1:9" ht="33.75" x14ac:dyDescent="0.25">
      <c r="A27" s="217">
        <v>45585</v>
      </c>
      <c r="B27" s="253">
        <v>4452</v>
      </c>
      <c r="C27" s="266">
        <f>SUM(H27:H28)</f>
        <v>3820</v>
      </c>
      <c r="D27" s="170" t="s">
        <v>210</v>
      </c>
      <c r="E27" s="16">
        <v>5</v>
      </c>
      <c r="F27" s="16" t="s">
        <v>86</v>
      </c>
      <c r="G27" s="16">
        <v>390</v>
      </c>
      <c r="H27" s="16">
        <f>E27*G27+60</f>
        <v>2010</v>
      </c>
      <c r="I27" s="164"/>
    </row>
    <row r="28" spans="1:9" ht="33.75" x14ac:dyDescent="0.25">
      <c r="A28" s="219"/>
      <c r="B28" s="255"/>
      <c r="C28" s="268"/>
      <c r="D28" s="154" t="s">
        <v>211</v>
      </c>
      <c r="E28" s="155">
        <v>4</v>
      </c>
      <c r="F28" s="155" t="s">
        <v>86</v>
      </c>
      <c r="G28" s="155">
        <v>440</v>
      </c>
      <c r="H28" s="155">
        <f>E28*G28+50</f>
        <v>1810</v>
      </c>
      <c r="I28" s="164"/>
    </row>
    <row r="29" spans="1:9" ht="33.75" x14ac:dyDescent="0.25">
      <c r="A29" s="162">
        <v>45587</v>
      </c>
      <c r="B29" s="166">
        <v>4460</v>
      </c>
      <c r="C29" s="171">
        <v>20820</v>
      </c>
      <c r="D29" s="154" t="s">
        <v>216</v>
      </c>
      <c r="E29" s="155">
        <v>1213</v>
      </c>
      <c r="F29" s="155" t="s">
        <v>77</v>
      </c>
      <c r="G29" s="155">
        <v>17</v>
      </c>
      <c r="H29" s="155">
        <f>E29*G29+200</f>
        <v>20821</v>
      </c>
      <c r="I29" s="164"/>
    </row>
    <row r="30" spans="1:9" ht="33.75" x14ac:dyDescent="0.25">
      <c r="A30" s="250">
        <v>45587</v>
      </c>
      <c r="B30" s="286">
        <v>4461</v>
      </c>
      <c r="C30" s="283">
        <f>SUM(H30:H37)</f>
        <v>4150</v>
      </c>
      <c r="D30" s="140" t="s">
        <v>205</v>
      </c>
      <c r="E30" s="133">
        <v>4</v>
      </c>
      <c r="F30" s="133" t="s">
        <v>77</v>
      </c>
      <c r="G30" s="133">
        <v>75</v>
      </c>
      <c r="H30" s="133">
        <f t="shared" ref="H30:H69" si="1">E30*G30</f>
        <v>300</v>
      </c>
      <c r="I30" s="133"/>
    </row>
    <row r="31" spans="1:9" ht="33.75" x14ac:dyDescent="0.25">
      <c r="A31" s="289"/>
      <c r="B31" s="287"/>
      <c r="C31" s="284"/>
      <c r="D31" s="161" t="s">
        <v>206</v>
      </c>
      <c r="E31" s="133">
        <v>5</v>
      </c>
      <c r="F31" s="133" t="s">
        <v>77</v>
      </c>
      <c r="G31" s="133">
        <v>120</v>
      </c>
      <c r="H31" s="133">
        <f t="shared" si="1"/>
        <v>600</v>
      </c>
      <c r="I31" s="133"/>
    </row>
    <row r="32" spans="1:9" ht="33.75" x14ac:dyDescent="0.25">
      <c r="A32" s="289"/>
      <c r="B32" s="287"/>
      <c r="C32" s="284"/>
      <c r="D32" s="141" t="s">
        <v>200</v>
      </c>
      <c r="E32" s="133">
        <v>1</v>
      </c>
      <c r="F32" s="66" t="s">
        <v>27</v>
      </c>
      <c r="G32" s="66">
        <v>1900</v>
      </c>
      <c r="H32" s="133">
        <f t="shared" si="1"/>
        <v>1900</v>
      </c>
      <c r="I32" s="66"/>
    </row>
    <row r="33" spans="1:11" ht="33.75" x14ac:dyDescent="0.25">
      <c r="A33" s="289"/>
      <c r="B33" s="287"/>
      <c r="C33" s="284"/>
      <c r="D33" s="144" t="s">
        <v>207</v>
      </c>
      <c r="E33" s="133">
        <v>1</v>
      </c>
      <c r="F33" s="66" t="s">
        <v>27</v>
      </c>
      <c r="G33" s="66">
        <v>900</v>
      </c>
      <c r="H33" s="133">
        <f t="shared" si="1"/>
        <v>900</v>
      </c>
      <c r="I33" s="66"/>
    </row>
    <row r="34" spans="1:11" ht="33.75" x14ac:dyDescent="0.25">
      <c r="A34" s="289"/>
      <c r="B34" s="287"/>
      <c r="C34" s="284"/>
      <c r="D34" s="141" t="s">
        <v>208</v>
      </c>
      <c r="E34" s="133">
        <v>1</v>
      </c>
      <c r="F34" s="66" t="s">
        <v>162</v>
      </c>
      <c r="G34" s="66">
        <v>60</v>
      </c>
      <c r="H34" s="133">
        <f t="shared" si="1"/>
        <v>60</v>
      </c>
      <c r="I34" s="66"/>
    </row>
    <row r="35" spans="1:11" ht="33.75" x14ac:dyDescent="0.25">
      <c r="A35" s="289"/>
      <c r="B35" s="287"/>
      <c r="C35" s="284"/>
      <c r="D35" s="141" t="s">
        <v>202</v>
      </c>
      <c r="E35" s="133">
        <v>1</v>
      </c>
      <c r="F35" s="66" t="s">
        <v>162</v>
      </c>
      <c r="G35" s="66">
        <v>60</v>
      </c>
      <c r="H35" s="133">
        <f t="shared" si="1"/>
        <v>60</v>
      </c>
      <c r="I35" s="66"/>
    </row>
    <row r="36" spans="1:11" ht="33.75" x14ac:dyDescent="0.25">
      <c r="A36" s="289"/>
      <c r="B36" s="287"/>
      <c r="C36" s="284"/>
      <c r="D36" s="141" t="s">
        <v>187</v>
      </c>
      <c r="E36" s="160">
        <v>1</v>
      </c>
      <c r="F36" s="66" t="s">
        <v>162</v>
      </c>
      <c r="G36" s="66">
        <v>30</v>
      </c>
      <c r="H36" s="133">
        <f t="shared" si="1"/>
        <v>30</v>
      </c>
      <c r="I36" s="66"/>
    </row>
    <row r="37" spans="1:11" ht="33.75" x14ac:dyDescent="0.25">
      <c r="A37" s="251"/>
      <c r="B37" s="288"/>
      <c r="C37" s="285"/>
      <c r="D37" s="173" t="s">
        <v>209</v>
      </c>
      <c r="E37" s="155">
        <v>5</v>
      </c>
      <c r="F37" s="174" t="s">
        <v>133</v>
      </c>
      <c r="G37" s="174">
        <v>60</v>
      </c>
      <c r="H37" s="155">
        <f t="shared" si="1"/>
        <v>300</v>
      </c>
      <c r="I37" s="66"/>
    </row>
    <row r="38" spans="1:11" ht="33.75" x14ac:dyDescent="0.25">
      <c r="A38" s="169">
        <v>45587</v>
      </c>
      <c r="B38" s="144">
        <v>4463</v>
      </c>
      <c r="C38" s="144">
        <v>2000</v>
      </c>
      <c r="D38" s="173" t="s">
        <v>212</v>
      </c>
      <c r="E38" s="155">
        <v>5</v>
      </c>
      <c r="F38" s="155" t="s">
        <v>86</v>
      </c>
      <c r="G38" s="155">
        <v>390</v>
      </c>
      <c r="H38" s="155">
        <f>E38*G38+50</f>
        <v>2000</v>
      </c>
      <c r="I38" s="133"/>
    </row>
    <row r="39" spans="1:11" ht="33.75" x14ac:dyDescent="0.25">
      <c r="A39" s="169">
        <v>45588</v>
      </c>
      <c r="B39" s="144">
        <v>4475</v>
      </c>
      <c r="C39" s="66">
        <f>SUM(H39)</f>
        <v>8410</v>
      </c>
      <c r="D39" s="173" t="s">
        <v>215</v>
      </c>
      <c r="E39" s="155">
        <v>120</v>
      </c>
      <c r="F39" s="155" t="s">
        <v>77</v>
      </c>
      <c r="G39" s="155">
        <v>70</v>
      </c>
      <c r="H39" s="155">
        <f>E39*G39+10</f>
        <v>8410</v>
      </c>
      <c r="I39" s="133"/>
    </row>
    <row r="40" spans="1:11" ht="33.75" x14ac:dyDescent="0.25">
      <c r="A40" s="169">
        <v>45589</v>
      </c>
      <c r="B40" s="144">
        <v>4496</v>
      </c>
      <c r="C40" s="66">
        <f>SUM(H40)</f>
        <v>3250</v>
      </c>
      <c r="D40" s="173" t="s">
        <v>28</v>
      </c>
      <c r="E40" s="155">
        <v>2.5</v>
      </c>
      <c r="F40" s="155" t="s">
        <v>77</v>
      </c>
      <c r="G40" s="155">
        <v>1300</v>
      </c>
      <c r="H40" s="155">
        <f t="shared" si="1"/>
        <v>3250</v>
      </c>
      <c r="I40" s="133"/>
    </row>
    <row r="41" spans="1:11" ht="33.75" x14ac:dyDescent="0.25">
      <c r="A41" s="169">
        <v>45592</v>
      </c>
      <c r="B41" s="144">
        <v>101</v>
      </c>
      <c r="C41" s="144">
        <v>21340</v>
      </c>
      <c r="D41" s="173" t="s">
        <v>217</v>
      </c>
      <c r="E41" s="155">
        <v>1</v>
      </c>
      <c r="F41" s="155" t="s">
        <v>104</v>
      </c>
      <c r="G41" s="155">
        <v>21340</v>
      </c>
      <c r="H41" s="155">
        <f t="shared" si="1"/>
        <v>21340</v>
      </c>
      <c r="I41" s="133"/>
    </row>
    <row r="42" spans="1:11" ht="33.75" x14ac:dyDescent="0.25">
      <c r="A42" s="169">
        <v>45592</v>
      </c>
      <c r="B42" s="144">
        <v>110</v>
      </c>
      <c r="C42" s="144">
        <v>2150</v>
      </c>
      <c r="D42" s="173" t="s">
        <v>4</v>
      </c>
      <c r="E42" s="155">
        <v>6</v>
      </c>
      <c r="F42" s="155" t="s">
        <v>86</v>
      </c>
      <c r="G42" s="155">
        <v>350</v>
      </c>
      <c r="H42" s="155">
        <f>E42*G42+50</f>
        <v>2150</v>
      </c>
      <c r="I42" s="133"/>
    </row>
    <row r="43" spans="1:11" ht="33.75" x14ac:dyDescent="0.25">
      <c r="A43" s="169">
        <v>45594</v>
      </c>
      <c r="B43" s="144">
        <v>120</v>
      </c>
      <c r="C43" s="144">
        <v>1950</v>
      </c>
      <c r="D43" s="173" t="s">
        <v>4</v>
      </c>
      <c r="E43" s="155">
        <v>6</v>
      </c>
      <c r="F43" s="155" t="s">
        <v>86</v>
      </c>
      <c r="G43" s="155">
        <v>315</v>
      </c>
      <c r="H43" s="155">
        <f>E43*G43+60</f>
        <v>1950</v>
      </c>
      <c r="I43" s="133"/>
    </row>
    <row r="44" spans="1:11" ht="33.75" x14ac:dyDescent="0.25">
      <c r="A44" s="169">
        <v>45596</v>
      </c>
      <c r="B44" s="144">
        <v>136</v>
      </c>
      <c r="C44" s="144">
        <v>1730</v>
      </c>
      <c r="D44" s="173" t="s">
        <v>4</v>
      </c>
      <c r="E44" s="155">
        <v>6</v>
      </c>
      <c r="F44" s="155" t="s">
        <v>86</v>
      </c>
      <c r="G44" s="155">
        <v>280</v>
      </c>
      <c r="H44" s="155">
        <f>E44*G44+50</f>
        <v>1730</v>
      </c>
      <c r="I44" s="133"/>
    </row>
    <row r="45" spans="1:11" s="114" customFormat="1" ht="39.75" customHeight="1" x14ac:dyDescent="0.25">
      <c r="A45" s="169"/>
      <c r="B45" s="144"/>
      <c r="C45" s="66"/>
      <c r="D45" s="141"/>
      <c r="E45" s="133"/>
      <c r="F45" s="133"/>
      <c r="G45" s="133"/>
      <c r="H45" s="133">
        <f t="shared" si="1"/>
        <v>0</v>
      </c>
      <c r="I45" s="133"/>
      <c r="J45" s="113"/>
      <c r="K45" s="113"/>
    </row>
    <row r="46" spans="1:11" s="114" customFormat="1" ht="39.75" customHeight="1" x14ac:dyDescent="0.25">
      <c r="A46" s="169"/>
      <c r="B46" s="144"/>
      <c r="C46" s="144"/>
      <c r="D46" s="141"/>
      <c r="E46" s="133"/>
      <c r="F46" s="133"/>
      <c r="G46" s="133"/>
      <c r="H46" s="133">
        <f t="shared" si="1"/>
        <v>0</v>
      </c>
      <c r="I46" s="133"/>
      <c r="J46" s="113"/>
      <c r="K46" s="113"/>
    </row>
    <row r="47" spans="1:11" s="114" customFormat="1" ht="33.75" x14ac:dyDescent="0.25">
      <c r="A47" s="169"/>
      <c r="B47" s="144"/>
      <c r="C47" s="144"/>
      <c r="D47" s="141"/>
      <c r="E47" s="133"/>
      <c r="F47" s="133"/>
      <c r="G47" s="133"/>
      <c r="H47" s="133">
        <f t="shared" si="1"/>
        <v>0</v>
      </c>
      <c r="I47" s="133"/>
      <c r="J47" s="113"/>
      <c r="K47" s="113"/>
    </row>
    <row r="48" spans="1:11" s="114" customFormat="1" ht="39.75" customHeight="1" x14ac:dyDescent="0.25">
      <c r="A48" s="169"/>
      <c r="B48" s="144"/>
      <c r="C48" s="66"/>
      <c r="D48" s="141"/>
      <c r="E48" s="133"/>
      <c r="F48" s="133"/>
      <c r="G48" s="133"/>
      <c r="H48" s="133">
        <f t="shared" si="1"/>
        <v>0</v>
      </c>
      <c r="I48" s="133"/>
      <c r="J48" s="113"/>
      <c r="K48" s="113"/>
    </row>
    <row r="49" spans="1:11" s="114" customFormat="1" ht="39.75" customHeight="1" x14ac:dyDescent="0.25">
      <c r="A49" s="169"/>
      <c r="B49" s="144"/>
      <c r="C49" s="66"/>
      <c r="D49" s="141"/>
      <c r="E49" s="133"/>
      <c r="F49" s="133"/>
      <c r="G49" s="133"/>
      <c r="H49" s="133">
        <f t="shared" si="1"/>
        <v>0</v>
      </c>
      <c r="I49" s="133"/>
      <c r="J49" s="113"/>
      <c r="K49" s="113"/>
    </row>
    <row r="50" spans="1:11" s="114" customFormat="1" ht="39.75" customHeight="1" x14ac:dyDescent="0.25">
      <c r="A50" s="169"/>
      <c r="B50" s="144"/>
      <c r="C50" s="66"/>
      <c r="D50" s="141"/>
      <c r="E50" s="133"/>
      <c r="F50" s="133"/>
      <c r="G50" s="133"/>
      <c r="H50" s="133">
        <f t="shared" si="1"/>
        <v>0</v>
      </c>
      <c r="I50" s="133"/>
      <c r="J50" s="113"/>
      <c r="K50" s="113"/>
    </row>
    <row r="51" spans="1:11" s="114" customFormat="1" ht="39.75" customHeight="1" x14ac:dyDescent="0.25">
      <c r="A51" s="169"/>
      <c r="B51" s="144"/>
      <c r="C51" s="66"/>
      <c r="D51" s="141"/>
      <c r="E51" s="133"/>
      <c r="F51" s="133"/>
      <c r="G51" s="133"/>
      <c r="H51" s="133">
        <f t="shared" si="1"/>
        <v>0</v>
      </c>
      <c r="I51" s="133"/>
      <c r="J51" s="113"/>
      <c r="K51" s="113"/>
    </row>
    <row r="52" spans="1:11" s="114" customFormat="1" ht="39.75" customHeight="1" x14ac:dyDescent="0.25">
      <c r="A52" s="169"/>
      <c r="B52" s="144"/>
      <c r="C52" s="66"/>
      <c r="D52" s="141"/>
      <c r="E52" s="133"/>
      <c r="F52" s="133"/>
      <c r="G52" s="133"/>
      <c r="H52" s="133">
        <f t="shared" si="1"/>
        <v>0</v>
      </c>
      <c r="I52" s="133"/>
      <c r="J52" s="113"/>
      <c r="K52" s="113"/>
    </row>
    <row r="53" spans="1:11" s="114" customFormat="1" ht="39.75" customHeight="1" x14ac:dyDescent="0.25">
      <c r="A53" s="169"/>
      <c r="B53" s="144"/>
      <c r="C53" s="66"/>
      <c r="D53" s="141"/>
      <c r="E53" s="133"/>
      <c r="F53" s="133"/>
      <c r="G53" s="133"/>
      <c r="H53" s="133">
        <f t="shared" si="1"/>
        <v>0</v>
      </c>
      <c r="I53" s="133"/>
      <c r="J53" s="113"/>
      <c r="K53" s="113"/>
    </row>
    <row r="54" spans="1:11" s="114" customFormat="1" ht="39.75" customHeight="1" x14ac:dyDescent="0.25">
      <c r="A54" s="169"/>
      <c r="B54" s="144"/>
      <c r="C54" s="66"/>
      <c r="D54" s="141"/>
      <c r="E54" s="133"/>
      <c r="F54" s="133"/>
      <c r="G54" s="133"/>
      <c r="H54" s="133">
        <f t="shared" si="1"/>
        <v>0</v>
      </c>
      <c r="I54" s="133"/>
      <c r="J54" s="113"/>
      <c r="K54" s="113"/>
    </row>
    <row r="55" spans="1:11" ht="39.75" customHeight="1" x14ac:dyDescent="0.25">
      <c r="A55" s="169"/>
      <c r="B55" s="144"/>
      <c r="C55" s="144"/>
      <c r="D55" s="141"/>
      <c r="E55" s="133"/>
      <c r="F55" s="133"/>
      <c r="G55" s="133"/>
      <c r="H55" s="133">
        <f t="shared" si="1"/>
        <v>0</v>
      </c>
      <c r="I55" s="133"/>
    </row>
    <row r="56" spans="1:11" ht="39.75" customHeight="1" x14ac:dyDescent="0.25">
      <c r="A56" s="169"/>
      <c r="B56" s="144"/>
      <c r="C56" s="144"/>
      <c r="D56" s="141"/>
      <c r="E56" s="133"/>
      <c r="F56" s="133"/>
      <c r="G56" s="133"/>
      <c r="H56" s="133">
        <f t="shared" si="1"/>
        <v>0</v>
      </c>
      <c r="I56" s="133"/>
    </row>
    <row r="57" spans="1:11" ht="39.75" customHeight="1" x14ac:dyDescent="0.25">
      <c r="A57" s="169"/>
      <c r="B57" s="144"/>
      <c r="C57" s="144"/>
      <c r="D57" s="141"/>
      <c r="E57" s="133"/>
      <c r="F57" s="133"/>
      <c r="G57" s="133"/>
      <c r="H57" s="133">
        <f t="shared" si="1"/>
        <v>0</v>
      </c>
      <c r="I57" s="133"/>
    </row>
    <row r="58" spans="1:11" ht="39.75" customHeight="1" x14ac:dyDescent="0.25">
      <c r="A58" s="169"/>
      <c r="B58" s="144"/>
      <c r="C58" s="144"/>
      <c r="D58" s="141"/>
      <c r="E58" s="133"/>
      <c r="F58" s="133"/>
      <c r="G58" s="133"/>
      <c r="H58" s="133">
        <f t="shared" si="1"/>
        <v>0</v>
      </c>
      <c r="I58" s="133"/>
    </row>
    <row r="59" spans="1:11" ht="39.75" customHeight="1" x14ac:dyDescent="0.25">
      <c r="A59" s="169"/>
      <c r="B59" s="144"/>
      <c r="C59" s="66"/>
      <c r="D59" s="141"/>
      <c r="E59" s="133"/>
      <c r="F59" s="133"/>
      <c r="G59" s="133"/>
      <c r="H59" s="133">
        <f t="shared" si="1"/>
        <v>0</v>
      </c>
      <c r="I59" s="133"/>
    </row>
    <row r="60" spans="1:11" ht="39.75" customHeight="1" x14ac:dyDescent="0.25">
      <c r="A60" s="169"/>
      <c r="B60" s="144"/>
      <c r="C60" s="66"/>
      <c r="D60" s="141"/>
      <c r="E60" s="133"/>
      <c r="F60" s="133"/>
      <c r="G60" s="133"/>
      <c r="H60" s="133">
        <f t="shared" si="1"/>
        <v>0</v>
      </c>
      <c r="I60" s="133"/>
    </row>
    <row r="61" spans="1:11" ht="39.75" customHeight="1" x14ac:dyDescent="0.25">
      <c r="A61" s="169"/>
      <c r="B61" s="144"/>
      <c r="C61" s="66"/>
      <c r="D61" s="141"/>
      <c r="E61" s="133"/>
      <c r="F61" s="133"/>
      <c r="G61" s="133"/>
      <c r="H61" s="133">
        <f t="shared" si="1"/>
        <v>0</v>
      </c>
      <c r="I61" s="133"/>
    </row>
    <row r="62" spans="1:11" ht="39.75" customHeight="1" x14ac:dyDescent="0.25">
      <c r="A62" s="169"/>
      <c r="B62" s="144"/>
      <c r="C62" s="66"/>
      <c r="D62" s="141"/>
      <c r="E62" s="133"/>
      <c r="F62" s="133"/>
      <c r="G62" s="133"/>
      <c r="H62" s="133">
        <f t="shared" si="1"/>
        <v>0</v>
      </c>
      <c r="I62" s="133"/>
    </row>
    <row r="63" spans="1:11" ht="39.75" customHeight="1" x14ac:dyDescent="0.25">
      <c r="A63" s="169"/>
      <c r="B63" s="144"/>
      <c r="C63" s="66"/>
      <c r="D63" s="141"/>
      <c r="E63" s="133"/>
      <c r="F63" s="133"/>
      <c r="G63" s="133"/>
      <c r="H63" s="133">
        <f t="shared" si="1"/>
        <v>0</v>
      </c>
      <c r="I63" s="133"/>
    </row>
    <row r="64" spans="1:11" ht="39.75" customHeight="1" x14ac:dyDescent="0.25">
      <c r="A64" s="169"/>
      <c r="B64" s="144"/>
      <c r="C64" s="66"/>
      <c r="D64" s="141"/>
      <c r="E64" s="133"/>
      <c r="F64" s="133"/>
      <c r="G64" s="133"/>
      <c r="H64" s="133">
        <f t="shared" si="1"/>
        <v>0</v>
      </c>
      <c r="I64" s="133"/>
    </row>
    <row r="65" spans="1:9" ht="39.75" customHeight="1" x14ac:dyDescent="0.25">
      <c r="A65" s="169"/>
      <c r="B65" s="144"/>
      <c r="C65" s="66"/>
      <c r="D65" s="141"/>
      <c r="E65" s="133"/>
      <c r="F65" s="133"/>
      <c r="G65" s="133"/>
      <c r="H65" s="133">
        <f t="shared" si="1"/>
        <v>0</v>
      </c>
      <c r="I65" s="133"/>
    </row>
    <row r="66" spans="1:9" ht="39.75" customHeight="1" x14ac:dyDescent="0.25">
      <c r="A66" s="169"/>
      <c r="B66" s="144"/>
      <c r="C66" s="66"/>
      <c r="D66" s="141"/>
      <c r="E66" s="133"/>
      <c r="F66" s="133"/>
      <c r="G66" s="133"/>
      <c r="H66" s="133">
        <f t="shared" si="1"/>
        <v>0</v>
      </c>
      <c r="I66" s="133"/>
    </row>
    <row r="67" spans="1:9" ht="39.75" customHeight="1" x14ac:dyDescent="0.25">
      <c r="A67" s="169"/>
      <c r="B67" s="144"/>
      <c r="C67" s="66"/>
      <c r="D67" s="141"/>
      <c r="E67" s="133"/>
      <c r="F67" s="133"/>
      <c r="G67" s="133"/>
      <c r="H67" s="133">
        <f t="shared" si="1"/>
        <v>0</v>
      </c>
      <c r="I67" s="133"/>
    </row>
    <row r="68" spans="1:9" ht="39.75" customHeight="1" x14ac:dyDescent="0.25">
      <c r="A68" s="169"/>
      <c r="B68" s="144"/>
      <c r="C68" s="66"/>
      <c r="D68" s="141"/>
      <c r="E68" s="133"/>
      <c r="F68" s="133"/>
      <c r="G68" s="133"/>
      <c r="H68" s="133">
        <f t="shared" si="1"/>
        <v>0</v>
      </c>
      <c r="I68" s="133"/>
    </row>
    <row r="69" spans="1:9" ht="39.75" customHeight="1" x14ac:dyDescent="0.25">
      <c r="A69" s="169"/>
      <c r="B69" s="144"/>
      <c r="C69" s="144"/>
      <c r="D69" s="141"/>
      <c r="E69" s="133"/>
      <c r="F69" s="133"/>
      <c r="G69" s="133"/>
      <c r="H69" s="133">
        <f t="shared" si="1"/>
        <v>0</v>
      </c>
      <c r="I69" s="133"/>
    </row>
    <row r="70" spans="1:9" ht="39.75" customHeight="1" x14ac:dyDescent="0.25">
      <c r="A70" s="169"/>
      <c r="B70" s="144"/>
      <c r="C70" s="144"/>
      <c r="D70" s="141"/>
      <c r="E70" s="133"/>
      <c r="F70" s="133"/>
      <c r="G70" s="133"/>
      <c r="H70" s="133">
        <f t="shared" ref="H70:H105" si="2">E70*G70</f>
        <v>0</v>
      </c>
      <c r="I70" s="133"/>
    </row>
    <row r="71" spans="1:9" ht="39.75" customHeight="1" x14ac:dyDescent="0.25">
      <c r="A71" s="169"/>
      <c r="B71" s="144"/>
      <c r="C71" s="144"/>
      <c r="D71" s="141"/>
      <c r="E71" s="133"/>
      <c r="F71" s="133"/>
      <c r="G71" s="133"/>
      <c r="H71" s="133">
        <f t="shared" si="2"/>
        <v>0</v>
      </c>
      <c r="I71" s="133"/>
    </row>
    <row r="72" spans="1:9" ht="39.75" customHeight="1" x14ac:dyDescent="0.25">
      <c r="A72" s="169"/>
      <c r="B72" s="144"/>
      <c r="C72" s="144"/>
      <c r="D72" s="141"/>
      <c r="E72" s="133"/>
      <c r="F72" s="133"/>
      <c r="G72" s="133"/>
      <c r="H72" s="133">
        <f t="shared" si="2"/>
        <v>0</v>
      </c>
      <c r="I72" s="133"/>
    </row>
    <row r="73" spans="1:9" ht="39.75" customHeight="1" x14ac:dyDescent="0.25">
      <c r="A73" s="169"/>
      <c r="B73" s="144"/>
      <c r="C73" s="144"/>
      <c r="D73" s="141"/>
      <c r="E73" s="133"/>
      <c r="F73" s="133"/>
      <c r="G73" s="133"/>
      <c r="H73" s="133">
        <f t="shared" si="2"/>
        <v>0</v>
      </c>
      <c r="I73" s="133"/>
    </row>
    <row r="74" spans="1:9" ht="39.75" customHeight="1" x14ac:dyDescent="0.25">
      <c r="A74" s="169"/>
      <c r="B74" s="144"/>
      <c r="C74" s="144"/>
      <c r="D74" s="141"/>
      <c r="E74" s="133"/>
      <c r="F74" s="133"/>
      <c r="G74" s="133"/>
      <c r="H74" s="133">
        <f t="shared" si="2"/>
        <v>0</v>
      </c>
      <c r="I74" s="133"/>
    </row>
    <row r="75" spans="1:9" ht="39.75" customHeight="1" x14ac:dyDescent="0.25">
      <c r="A75" s="169"/>
      <c r="B75" s="144"/>
      <c r="C75" s="145"/>
      <c r="D75" s="141"/>
      <c r="E75" s="133"/>
      <c r="F75" s="133"/>
      <c r="G75" s="133"/>
      <c r="H75" s="133">
        <f t="shared" si="2"/>
        <v>0</v>
      </c>
      <c r="I75" s="133"/>
    </row>
    <row r="76" spans="1:9" ht="39.75" customHeight="1" x14ac:dyDescent="0.25">
      <c r="A76" s="169"/>
      <c r="B76" s="144"/>
      <c r="C76" s="146"/>
      <c r="D76" s="141"/>
      <c r="E76" s="133"/>
      <c r="F76" s="133"/>
      <c r="G76" s="133"/>
      <c r="H76" s="133">
        <f t="shared" si="2"/>
        <v>0</v>
      </c>
      <c r="I76" s="133"/>
    </row>
    <row r="77" spans="1:9" ht="39.75" customHeight="1" x14ac:dyDescent="0.25">
      <c r="A77" s="169"/>
      <c r="B77" s="144"/>
      <c r="C77" s="144"/>
      <c r="D77" s="141"/>
      <c r="E77" s="133"/>
      <c r="F77" s="133"/>
      <c r="G77" s="133"/>
      <c r="H77" s="133">
        <f t="shared" si="2"/>
        <v>0</v>
      </c>
      <c r="I77" s="133"/>
    </row>
    <row r="78" spans="1:9" ht="39.75" customHeight="1" x14ac:dyDescent="0.25">
      <c r="A78" s="169"/>
      <c r="B78" s="141"/>
      <c r="C78" s="141"/>
      <c r="D78" s="141"/>
      <c r="E78" s="133"/>
      <c r="F78" s="133"/>
      <c r="G78" s="133"/>
      <c r="H78" s="133">
        <f t="shared" si="2"/>
        <v>0</v>
      </c>
      <c r="I78" s="133"/>
    </row>
    <row r="79" spans="1:9" ht="39.75" customHeight="1" x14ac:dyDescent="0.25">
      <c r="A79" s="172"/>
      <c r="B79" s="142"/>
      <c r="C79" s="142"/>
      <c r="D79" s="142"/>
      <c r="E79" s="16"/>
      <c r="F79" s="16"/>
      <c r="G79" s="16"/>
      <c r="H79" s="133">
        <f t="shared" si="2"/>
        <v>0</v>
      </c>
      <c r="I79" s="16"/>
    </row>
    <row r="80" spans="1:9" ht="39.75" customHeight="1" x14ac:dyDescent="0.25">
      <c r="A80" s="172"/>
      <c r="B80" s="142"/>
      <c r="C80" s="142"/>
      <c r="D80" s="142"/>
      <c r="E80" s="16"/>
      <c r="F80" s="16"/>
      <c r="G80" s="16"/>
      <c r="H80" s="133">
        <f t="shared" si="2"/>
        <v>0</v>
      </c>
      <c r="I80" s="16"/>
    </row>
    <row r="81" spans="1:9" ht="39.75" customHeight="1" x14ac:dyDescent="0.25">
      <c r="A81" s="172"/>
      <c r="B81" s="142"/>
      <c r="C81" s="142"/>
      <c r="D81" s="142"/>
      <c r="E81" s="16"/>
      <c r="F81" s="16"/>
      <c r="G81" s="16"/>
      <c r="H81" s="133">
        <f t="shared" si="2"/>
        <v>0</v>
      </c>
      <c r="I81" s="16"/>
    </row>
    <row r="82" spans="1:9" ht="39.75" customHeight="1" x14ac:dyDescent="0.25">
      <c r="A82" s="172"/>
      <c r="B82" s="142"/>
      <c r="C82" s="142"/>
      <c r="D82" s="142"/>
      <c r="E82" s="16"/>
      <c r="F82" s="16"/>
      <c r="G82" s="16"/>
      <c r="H82" s="133">
        <f t="shared" si="2"/>
        <v>0</v>
      </c>
      <c r="I82" s="16"/>
    </row>
    <row r="83" spans="1:9" ht="39.75" customHeight="1" x14ac:dyDescent="0.25">
      <c r="A83" s="172"/>
      <c r="B83" s="142"/>
      <c r="C83" s="142"/>
      <c r="D83" s="142"/>
      <c r="E83" s="16"/>
      <c r="F83" s="16"/>
      <c r="G83" s="16"/>
      <c r="H83" s="133">
        <f t="shared" si="2"/>
        <v>0</v>
      </c>
      <c r="I83" s="16"/>
    </row>
    <row r="84" spans="1:9" ht="39.75" customHeight="1" x14ac:dyDescent="0.25">
      <c r="A84" s="172"/>
      <c r="B84" s="142"/>
      <c r="C84" s="142"/>
      <c r="D84" s="142"/>
      <c r="E84" s="16"/>
      <c r="F84" s="16"/>
      <c r="G84" s="16"/>
      <c r="H84" s="133">
        <f t="shared" si="2"/>
        <v>0</v>
      </c>
      <c r="I84" s="16"/>
    </row>
    <row r="85" spans="1:9" ht="39.75" customHeight="1" x14ac:dyDescent="0.25">
      <c r="A85" s="172"/>
      <c r="B85" s="142"/>
      <c r="C85" s="142"/>
      <c r="D85" s="142"/>
      <c r="E85" s="16"/>
      <c r="F85" s="16"/>
      <c r="G85" s="16"/>
      <c r="H85" s="133">
        <f t="shared" si="2"/>
        <v>0</v>
      </c>
      <c r="I85" s="16"/>
    </row>
    <row r="86" spans="1:9" ht="39.75" customHeight="1" x14ac:dyDescent="0.25">
      <c r="A86" s="172"/>
      <c r="B86" s="142"/>
      <c r="C86" s="142"/>
      <c r="D86" s="142"/>
      <c r="E86" s="16"/>
      <c r="F86" s="16"/>
      <c r="G86" s="16"/>
      <c r="H86" s="133">
        <f t="shared" si="2"/>
        <v>0</v>
      </c>
      <c r="I86" s="16"/>
    </row>
    <row r="87" spans="1:9" ht="39.75" customHeight="1" x14ac:dyDescent="0.25">
      <c r="A87" s="172"/>
      <c r="B87" s="142"/>
      <c r="C87" s="142"/>
      <c r="D87" s="142"/>
      <c r="E87" s="16"/>
      <c r="F87" s="16"/>
      <c r="G87" s="16"/>
      <c r="H87" s="133">
        <f t="shared" si="2"/>
        <v>0</v>
      </c>
      <c r="I87" s="16"/>
    </row>
    <row r="88" spans="1:9" ht="39.75" customHeight="1" x14ac:dyDescent="0.25">
      <c r="A88" s="172"/>
      <c r="B88" s="142"/>
      <c r="C88" s="142"/>
      <c r="D88" s="142"/>
      <c r="E88" s="16"/>
      <c r="F88" s="16"/>
      <c r="G88" s="16"/>
      <c r="H88" s="133">
        <f t="shared" si="2"/>
        <v>0</v>
      </c>
      <c r="I88" s="16"/>
    </row>
    <row r="89" spans="1:9" ht="39.75" customHeight="1" x14ac:dyDescent="0.25">
      <c r="A89" s="172"/>
      <c r="B89" s="142"/>
      <c r="C89" s="142"/>
      <c r="D89" s="142"/>
      <c r="E89" s="16"/>
      <c r="F89" s="16"/>
      <c r="G89" s="16"/>
      <c r="H89" s="133">
        <f t="shared" si="2"/>
        <v>0</v>
      </c>
      <c r="I89" s="16"/>
    </row>
    <row r="90" spans="1:9" ht="39.75" customHeight="1" x14ac:dyDescent="0.25">
      <c r="A90" s="172"/>
      <c r="B90" s="142"/>
      <c r="C90" s="142"/>
      <c r="D90" s="142"/>
      <c r="E90" s="16"/>
      <c r="F90" s="143"/>
      <c r="G90" s="143"/>
      <c r="H90" s="133">
        <f t="shared" si="2"/>
        <v>0</v>
      </c>
      <c r="I90" s="143"/>
    </row>
    <row r="91" spans="1:9" ht="39.75" customHeight="1" x14ac:dyDescent="0.25">
      <c r="A91" s="172"/>
      <c r="B91" s="142"/>
      <c r="C91" s="142"/>
      <c r="D91" s="142"/>
      <c r="E91" s="16"/>
      <c r="F91" s="143"/>
      <c r="G91" s="143"/>
      <c r="H91" s="133">
        <f t="shared" si="2"/>
        <v>0</v>
      </c>
      <c r="I91" s="143"/>
    </row>
    <row r="92" spans="1:9" ht="39.75" customHeight="1" x14ac:dyDescent="0.25">
      <c r="A92" s="172"/>
      <c r="B92" s="142"/>
      <c r="C92" s="142"/>
      <c r="D92" s="142"/>
      <c r="E92" s="16"/>
      <c r="F92" s="16"/>
      <c r="G92" s="16"/>
      <c r="H92" s="133">
        <f t="shared" si="2"/>
        <v>0</v>
      </c>
      <c r="I92" s="16"/>
    </row>
    <row r="93" spans="1:9" ht="39.75" customHeight="1" x14ac:dyDescent="0.25">
      <c r="A93" s="172"/>
      <c r="B93" s="142"/>
      <c r="C93" s="142"/>
      <c r="D93" s="142"/>
      <c r="E93" s="16"/>
      <c r="F93" s="16"/>
      <c r="G93" s="16"/>
      <c r="H93" s="133">
        <f t="shared" si="2"/>
        <v>0</v>
      </c>
      <c r="I93" s="16"/>
    </row>
    <row r="94" spans="1:9" ht="39.75" customHeight="1" x14ac:dyDescent="0.25">
      <c r="A94" s="172"/>
      <c r="B94" s="142"/>
      <c r="C94" s="142"/>
      <c r="D94" s="142"/>
      <c r="E94" s="16"/>
      <c r="F94" s="16"/>
      <c r="G94" s="16"/>
      <c r="H94" s="133">
        <f t="shared" si="2"/>
        <v>0</v>
      </c>
      <c r="I94" s="16"/>
    </row>
    <row r="95" spans="1:9" ht="39.75" customHeight="1" x14ac:dyDescent="0.25">
      <c r="A95" s="172"/>
      <c r="B95" s="142"/>
      <c r="C95" s="142"/>
      <c r="D95" s="142"/>
      <c r="E95" s="16"/>
      <c r="F95" s="16"/>
      <c r="G95" s="16"/>
      <c r="H95" s="133">
        <f t="shared" si="2"/>
        <v>0</v>
      </c>
      <c r="I95" s="16"/>
    </row>
    <row r="96" spans="1:9" ht="39.75" customHeight="1" x14ac:dyDescent="0.25">
      <c r="A96" s="172"/>
      <c r="B96" s="142"/>
      <c r="C96" s="142"/>
      <c r="D96" s="142"/>
      <c r="E96" s="16"/>
      <c r="F96" s="16"/>
      <c r="G96" s="16"/>
      <c r="H96" s="133">
        <f t="shared" si="2"/>
        <v>0</v>
      </c>
      <c r="I96" s="16"/>
    </row>
    <row r="97" spans="1:9" ht="39.75" customHeight="1" x14ac:dyDescent="0.25">
      <c r="A97" s="172"/>
      <c r="B97" s="142"/>
      <c r="C97" s="142"/>
      <c r="D97" s="142"/>
      <c r="E97" s="16"/>
      <c r="F97" s="16"/>
      <c r="G97" s="16"/>
      <c r="H97" s="133">
        <f t="shared" si="2"/>
        <v>0</v>
      </c>
      <c r="I97" s="16"/>
    </row>
    <row r="98" spans="1:9" ht="39.75" customHeight="1" x14ac:dyDescent="0.25">
      <c r="A98" s="172"/>
      <c r="B98" s="142"/>
      <c r="C98" s="142"/>
      <c r="D98" s="142"/>
      <c r="E98" s="16"/>
      <c r="F98" s="16"/>
      <c r="G98" s="16"/>
      <c r="H98" s="133">
        <f t="shared" si="2"/>
        <v>0</v>
      </c>
      <c r="I98" s="16"/>
    </row>
    <row r="99" spans="1:9" ht="39.75" customHeight="1" x14ac:dyDescent="0.25">
      <c r="A99" s="172"/>
      <c r="B99" s="142"/>
      <c r="C99" s="142"/>
      <c r="D99" s="142"/>
      <c r="E99" s="16"/>
      <c r="F99" s="16"/>
      <c r="G99" s="16"/>
      <c r="H99" s="133">
        <f t="shared" si="2"/>
        <v>0</v>
      </c>
      <c r="I99" s="16"/>
    </row>
    <row r="100" spans="1:9" ht="39.75" customHeight="1" x14ac:dyDescent="0.25">
      <c r="A100" s="172"/>
      <c r="B100" s="142"/>
      <c r="C100" s="142"/>
      <c r="D100" s="142"/>
      <c r="E100" s="16"/>
      <c r="F100" s="16"/>
      <c r="G100" s="16"/>
      <c r="H100" s="133">
        <f t="shared" si="2"/>
        <v>0</v>
      </c>
      <c r="I100" s="16"/>
    </row>
    <row r="101" spans="1:9" ht="39.75" customHeight="1" x14ac:dyDescent="0.25">
      <c r="A101" s="172"/>
      <c r="B101" s="142"/>
      <c r="C101" s="142"/>
      <c r="D101" s="142"/>
      <c r="E101" s="16"/>
      <c r="F101" s="16"/>
      <c r="G101" s="16"/>
      <c r="H101" s="133">
        <f t="shared" si="2"/>
        <v>0</v>
      </c>
      <c r="I101" s="16"/>
    </row>
    <row r="102" spans="1:9" ht="39.75" customHeight="1" x14ac:dyDescent="0.25">
      <c r="A102" s="172"/>
      <c r="B102" s="142"/>
      <c r="C102" s="142"/>
      <c r="D102" s="142"/>
      <c r="E102" s="16"/>
      <c r="F102" s="16"/>
      <c r="G102" s="16"/>
      <c r="H102" s="133">
        <f t="shared" si="2"/>
        <v>0</v>
      </c>
      <c r="I102" s="16"/>
    </row>
    <row r="103" spans="1:9" ht="39.75" customHeight="1" x14ac:dyDescent="0.25">
      <c r="A103" s="172"/>
      <c r="B103" s="142"/>
      <c r="C103" s="142"/>
      <c r="D103" s="142"/>
      <c r="E103" s="16"/>
      <c r="F103" s="16"/>
      <c r="G103" s="16"/>
      <c r="H103" s="133">
        <f t="shared" si="2"/>
        <v>0</v>
      </c>
      <c r="I103" s="16"/>
    </row>
    <row r="104" spans="1:9" ht="39.75" customHeight="1" x14ac:dyDescent="0.25">
      <c r="A104" s="172"/>
      <c r="B104" s="142"/>
      <c r="C104" s="142"/>
      <c r="D104" s="142"/>
      <c r="E104" s="16"/>
      <c r="F104" s="16"/>
      <c r="G104" s="16"/>
      <c r="H104" s="133">
        <f t="shared" si="2"/>
        <v>0</v>
      </c>
      <c r="I104" s="16"/>
    </row>
    <row r="105" spans="1:9" ht="39.75" customHeight="1" x14ac:dyDescent="0.25">
      <c r="A105" s="172"/>
      <c r="B105" s="142"/>
      <c r="C105" s="142"/>
      <c r="D105" s="142"/>
      <c r="E105" s="142"/>
      <c r="F105" s="133"/>
      <c r="G105" s="133"/>
      <c r="H105" s="133">
        <f t="shared" si="2"/>
        <v>0</v>
      </c>
      <c r="I105" s="133"/>
    </row>
    <row r="106" spans="1:9" ht="39.75" customHeight="1" x14ac:dyDescent="0.25">
      <c r="A106" s="165"/>
      <c r="B106" s="134"/>
      <c r="C106" s="134"/>
      <c r="D106" s="134"/>
      <c r="E106" s="133"/>
      <c r="F106" s="133"/>
      <c r="G106" s="133"/>
      <c r="H106" s="7">
        <f>SUM(H2:H105)</f>
        <v>192386</v>
      </c>
      <c r="I106" s="135"/>
    </row>
    <row r="107" spans="1:9" x14ac:dyDescent="0.25">
      <c r="H107" s="8"/>
      <c r="I107" s="8"/>
    </row>
  </sheetData>
  <autoFilter ref="A1:I106"/>
  <mergeCells count="15">
    <mergeCell ref="A24:A25"/>
    <mergeCell ref="B24:B25"/>
    <mergeCell ref="C24:C25"/>
    <mergeCell ref="C30:C37"/>
    <mergeCell ref="B30:B37"/>
    <mergeCell ref="A30:A37"/>
    <mergeCell ref="A27:A28"/>
    <mergeCell ref="B27:B28"/>
    <mergeCell ref="C27:C28"/>
    <mergeCell ref="A5:A6"/>
    <mergeCell ref="B5:B6"/>
    <mergeCell ref="C5:C6"/>
    <mergeCell ref="C9:C19"/>
    <mergeCell ref="B9:B19"/>
    <mergeCell ref="A9:A19"/>
  </mergeCells>
  <printOptions horizontalCentered="1" verticalCentered="1"/>
  <pageMargins left="0" right="0" top="0" bottom="0" header="0" footer="0"/>
  <pageSetup scale="15" orientation="landscape" r:id="rId1"/>
  <ignoredErrors>
    <ignoredError sqref="H21:H22 H3 H38 H43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rightToLeft="1" view="pageBreakPreview" zoomScale="60" zoomScaleNormal="70" workbookViewId="0">
      <pane xSplit="3" ySplit="1" topLeftCell="D14" activePane="bottomRight" state="frozen"/>
      <selection pane="topRight" activeCell="D1" sqref="D1"/>
      <selection pane="bottomLeft" activeCell="A2" sqref="A2"/>
      <selection pane="bottomRight" activeCell="D31" sqref="D31"/>
    </sheetView>
  </sheetViews>
  <sheetFormatPr defaultRowHeight="26.25" x14ac:dyDescent="0.25"/>
  <cols>
    <col min="1" max="1" width="32.5703125" style="2" customWidth="1"/>
    <col min="2" max="2" width="29.42578125" style="2" customWidth="1"/>
    <col min="3" max="3" width="35.7109375" style="2" customWidth="1"/>
    <col min="4" max="4" width="124.42578125" style="2" customWidth="1"/>
    <col min="5" max="5" width="43.28515625" style="2" customWidth="1"/>
    <col min="6" max="6" width="36.42578125" style="2" customWidth="1"/>
    <col min="7" max="7" width="36" style="2" customWidth="1"/>
    <col min="8" max="8" width="43.5703125" style="2" customWidth="1"/>
    <col min="9" max="9" width="59.140625" style="2" bestFit="1" customWidth="1"/>
    <col min="10" max="11" width="9.140625" style="1"/>
  </cols>
  <sheetData>
    <row r="1" spans="1:11" ht="57.75" customHeight="1" thickTop="1" thickBot="1" x14ac:dyDescent="0.3">
      <c r="A1" s="147" t="s">
        <v>1</v>
      </c>
      <c r="B1" s="147" t="s">
        <v>2</v>
      </c>
      <c r="C1" s="147" t="s">
        <v>8</v>
      </c>
      <c r="D1" s="147" t="s">
        <v>5</v>
      </c>
      <c r="E1" s="147" t="s">
        <v>6</v>
      </c>
      <c r="F1" s="147" t="s">
        <v>94</v>
      </c>
      <c r="G1" s="147" t="s">
        <v>7</v>
      </c>
      <c r="H1" s="147" t="s">
        <v>0</v>
      </c>
      <c r="I1" s="148" t="s">
        <v>43</v>
      </c>
    </row>
    <row r="2" spans="1:11" s="1" customFormat="1" ht="34.5" thickTop="1" x14ac:dyDescent="0.25">
      <c r="A2" s="187">
        <v>45598</v>
      </c>
      <c r="B2" s="186">
        <v>4508</v>
      </c>
      <c r="C2" s="186">
        <v>1450</v>
      </c>
      <c r="D2" s="173" t="s">
        <v>4</v>
      </c>
      <c r="E2" s="155">
        <v>5</v>
      </c>
      <c r="F2" s="155" t="s">
        <v>86</v>
      </c>
      <c r="G2" s="155">
        <v>280</v>
      </c>
      <c r="H2" s="155">
        <f>E2*G2+50</f>
        <v>1450</v>
      </c>
      <c r="I2" s="182"/>
    </row>
    <row r="3" spans="1:11" s="1" customFormat="1" ht="33.75" x14ac:dyDescent="0.25">
      <c r="A3" s="273">
        <v>45598</v>
      </c>
      <c r="B3" s="276">
        <v>4510</v>
      </c>
      <c r="C3" s="279">
        <f>SUM(H3:H12)</f>
        <v>19905</v>
      </c>
      <c r="D3" s="187" t="s">
        <v>218</v>
      </c>
      <c r="E3" s="16">
        <v>100</v>
      </c>
      <c r="F3" s="16" t="s">
        <v>77</v>
      </c>
      <c r="G3" s="16">
        <v>120</v>
      </c>
      <c r="H3" s="16">
        <f t="shared" ref="H3:H33" si="0">E3*G3</f>
        <v>12000</v>
      </c>
      <c r="I3" s="182"/>
    </row>
    <row r="4" spans="1:11" s="1" customFormat="1" ht="33.75" x14ac:dyDescent="0.25">
      <c r="A4" s="274"/>
      <c r="B4" s="277"/>
      <c r="C4" s="277"/>
      <c r="D4" s="187" t="s">
        <v>219</v>
      </c>
      <c r="E4" s="16">
        <v>1</v>
      </c>
      <c r="F4" s="16" t="s">
        <v>27</v>
      </c>
      <c r="G4" s="16">
        <v>250</v>
      </c>
      <c r="H4" s="16">
        <f t="shared" si="0"/>
        <v>250</v>
      </c>
      <c r="I4" s="182"/>
    </row>
    <row r="5" spans="1:11" s="1" customFormat="1" ht="33.75" x14ac:dyDescent="0.25">
      <c r="A5" s="274"/>
      <c r="B5" s="277"/>
      <c r="C5" s="277"/>
      <c r="D5" s="184" t="s">
        <v>169</v>
      </c>
      <c r="E5" s="16">
        <v>1</v>
      </c>
      <c r="F5" s="16" t="s">
        <v>27</v>
      </c>
      <c r="G5" s="16">
        <v>1950</v>
      </c>
      <c r="H5" s="16">
        <f t="shared" si="0"/>
        <v>1950</v>
      </c>
      <c r="I5" s="182"/>
    </row>
    <row r="6" spans="1:11" ht="33.75" x14ac:dyDescent="0.25">
      <c r="A6" s="274"/>
      <c r="B6" s="277"/>
      <c r="C6" s="277"/>
      <c r="D6" s="184" t="s">
        <v>12</v>
      </c>
      <c r="E6" s="16">
        <v>10</v>
      </c>
      <c r="F6" s="16" t="s">
        <v>77</v>
      </c>
      <c r="G6" s="16">
        <v>210</v>
      </c>
      <c r="H6" s="16">
        <f t="shared" si="0"/>
        <v>2100</v>
      </c>
      <c r="I6" s="182"/>
    </row>
    <row r="7" spans="1:11" ht="33.75" x14ac:dyDescent="0.25">
      <c r="A7" s="274"/>
      <c r="B7" s="277"/>
      <c r="C7" s="277"/>
      <c r="D7" s="187" t="s">
        <v>108</v>
      </c>
      <c r="E7" s="16">
        <v>25</v>
      </c>
      <c r="F7" s="16" t="s">
        <v>133</v>
      </c>
      <c r="G7" s="16">
        <v>30</v>
      </c>
      <c r="H7" s="16">
        <f t="shared" si="0"/>
        <v>750</v>
      </c>
      <c r="I7" s="182"/>
    </row>
    <row r="8" spans="1:11" ht="33.75" x14ac:dyDescent="0.25">
      <c r="A8" s="274"/>
      <c r="B8" s="277"/>
      <c r="C8" s="277"/>
      <c r="D8" s="187" t="s">
        <v>49</v>
      </c>
      <c r="E8" s="16">
        <v>2</v>
      </c>
      <c r="F8" s="16" t="s">
        <v>27</v>
      </c>
      <c r="G8" s="16">
        <v>120</v>
      </c>
      <c r="H8" s="16">
        <f t="shared" si="0"/>
        <v>240</v>
      </c>
      <c r="I8" s="182"/>
    </row>
    <row r="9" spans="1:11" ht="33.75" x14ac:dyDescent="0.25">
      <c r="A9" s="274"/>
      <c r="B9" s="277"/>
      <c r="C9" s="277"/>
      <c r="D9" s="187" t="s">
        <v>96</v>
      </c>
      <c r="E9" s="16">
        <v>5</v>
      </c>
      <c r="F9" s="16" t="s">
        <v>77</v>
      </c>
      <c r="G9" s="16">
        <v>85</v>
      </c>
      <c r="H9" s="16">
        <f t="shared" si="0"/>
        <v>425</v>
      </c>
      <c r="I9" s="182"/>
    </row>
    <row r="10" spans="1:11" s="114" customFormat="1" ht="33.75" x14ac:dyDescent="0.25">
      <c r="A10" s="274"/>
      <c r="B10" s="277"/>
      <c r="C10" s="277"/>
      <c r="D10" s="187" t="s">
        <v>220</v>
      </c>
      <c r="E10" s="16">
        <v>1</v>
      </c>
      <c r="F10" s="16" t="s">
        <v>27</v>
      </c>
      <c r="G10" s="16">
        <v>850</v>
      </c>
      <c r="H10" s="16">
        <f t="shared" si="0"/>
        <v>850</v>
      </c>
      <c r="I10" s="182"/>
      <c r="J10" s="113"/>
      <c r="K10" s="113"/>
    </row>
    <row r="11" spans="1:11" s="114" customFormat="1" ht="33.75" x14ac:dyDescent="0.25">
      <c r="A11" s="274"/>
      <c r="B11" s="277"/>
      <c r="C11" s="277"/>
      <c r="D11" s="187" t="s">
        <v>95</v>
      </c>
      <c r="E11" s="16">
        <v>1</v>
      </c>
      <c r="F11" s="16" t="s">
        <v>27</v>
      </c>
      <c r="G11" s="16">
        <v>850</v>
      </c>
      <c r="H11" s="16">
        <f t="shared" si="0"/>
        <v>850</v>
      </c>
      <c r="I11" s="182"/>
      <c r="J11" s="113"/>
      <c r="K11" s="113"/>
    </row>
    <row r="12" spans="1:11" s="114" customFormat="1" ht="33.75" x14ac:dyDescent="0.25">
      <c r="A12" s="275"/>
      <c r="B12" s="278"/>
      <c r="C12" s="278"/>
      <c r="D12" s="173" t="s">
        <v>136</v>
      </c>
      <c r="E12" s="155">
        <v>1</v>
      </c>
      <c r="F12" s="155" t="s">
        <v>27</v>
      </c>
      <c r="G12" s="155">
        <v>490</v>
      </c>
      <c r="H12" s="155">
        <f t="shared" si="0"/>
        <v>490</v>
      </c>
      <c r="I12" s="182"/>
      <c r="J12" s="113"/>
      <c r="K12" s="113"/>
    </row>
    <row r="13" spans="1:11" s="114" customFormat="1" ht="33.75" x14ac:dyDescent="0.25">
      <c r="A13" s="187">
        <v>45600</v>
      </c>
      <c r="B13" s="186">
        <v>4527</v>
      </c>
      <c r="C13" s="185">
        <v>1800</v>
      </c>
      <c r="D13" s="173" t="s">
        <v>4</v>
      </c>
      <c r="E13" s="155">
        <v>6</v>
      </c>
      <c r="F13" s="155" t="s">
        <v>86</v>
      </c>
      <c r="G13" s="155">
        <v>290</v>
      </c>
      <c r="H13" s="155">
        <f>E13*G13+60</f>
        <v>1800</v>
      </c>
      <c r="I13" s="182"/>
      <c r="J13" s="113"/>
      <c r="K13" s="113"/>
    </row>
    <row r="14" spans="1:11" s="114" customFormat="1" ht="33.75" x14ac:dyDescent="0.25">
      <c r="A14" s="187">
        <v>45602</v>
      </c>
      <c r="B14" s="186">
        <v>4545</v>
      </c>
      <c r="C14" s="185">
        <f>SUM(H14)</f>
        <v>4210</v>
      </c>
      <c r="D14" s="173" t="s">
        <v>3</v>
      </c>
      <c r="E14" s="155">
        <v>60</v>
      </c>
      <c r="F14" s="155" t="s">
        <v>77</v>
      </c>
      <c r="G14" s="155">
        <v>70</v>
      </c>
      <c r="H14" s="155">
        <f>E14*G14+10</f>
        <v>4210</v>
      </c>
      <c r="I14" s="182"/>
      <c r="J14" s="113"/>
      <c r="K14" s="113"/>
    </row>
    <row r="15" spans="1:11" s="114" customFormat="1" ht="33.75" x14ac:dyDescent="0.25">
      <c r="A15" s="187">
        <v>45603</v>
      </c>
      <c r="B15" s="186">
        <v>4555</v>
      </c>
      <c r="C15" s="188">
        <v>22350</v>
      </c>
      <c r="D15" s="173" t="s">
        <v>146</v>
      </c>
      <c r="E15" s="155">
        <v>1</v>
      </c>
      <c r="F15" s="155" t="s">
        <v>104</v>
      </c>
      <c r="G15" s="155">
        <v>22350</v>
      </c>
      <c r="H15" s="155">
        <f t="shared" si="0"/>
        <v>22350</v>
      </c>
      <c r="I15" s="182"/>
      <c r="J15" s="113"/>
      <c r="K15" s="113"/>
    </row>
    <row r="16" spans="1:11" s="114" customFormat="1" ht="33.75" x14ac:dyDescent="0.25">
      <c r="A16" s="187">
        <v>45606</v>
      </c>
      <c r="B16" s="186">
        <v>4576</v>
      </c>
      <c r="C16" s="190">
        <f>SUM(H16)</f>
        <v>3500</v>
      </c>
      <c r="D16" s="173" t="s">
        <v>225</v>
      </c>
      <c r="E16" s="155">
        <v>1</v>
      </c>
      <c r="F16" s="155" t="s">
        <v>224</v>
      </c>
      <c r="G16" s="155">
        <f>2000+1500</f>
        <v>3500</v>
      </c>
      <c r="H16" s="155">
        <f t="shared" si="0"/>
        <v>3500</v>
      </c>
      <c r="I16" s="182"/>
      <c r="J16" s="113"/>
      <c r="K16" s="113"/>
    </row>
    <row r="17" spans="1:11" s="114" customFormat="1" ht="33.75" x14ac:dyDescent="0.25">
      <c r="A17" s="273">
        <v>45606</v>
      </c>
      <c r="B17" s="276">
        <v>4579</v>
      </c>
      <c r="C17" s="279">
        <f>SUM(H17:H18)</f>
        <v>3480</v>
      </c>
      <c r="D17" s="173" t="s">
        <v>222</v>
      </c>
      <c r="E17" s="155">
        <v>6</v>
      </c>
      <c r="F17" s="155" t="s">
        <v>86</v>
      </c>
      <c r="G17" s="155">
        <v>290</v>
      </c>
      <c r="H17" s="155">
        <f>E17*G17+60</f>
        <v>1800</v>
      </c>
      <c r="I17" s="189"/>
      <c r="J17" s="113"/>
      <c r="K17" s="113"/>
    </row>
    <row r="18" spans="1:11" s="114" customFormat="1" ht="33.75" x14ac:dyDescent="0.25">
      <c r="A18" s="275"/>
      <c r="B18" s="278"/>
      <c r="C18" s="282"/>
      <c r="D18" s="173" t="s">
        <v>223</v>
      </c>
      <c r="E18" s="155">
        <v>6</v>
      </c>
      <c r="F18" s="155" t="s">
        <v>86</v>
      </c>
      <c r="G18" s="155">
        <v>270</v>
      </c>
      <c r="H18" s="155">
        <f>E18*G18+60</f>
        <v>1680</v>
      </c>
      <c r="I18" s="182"/>
      <c r="J18" s="113"/>
      <c r="K18" s="113"/>
    </row>
    <row r="19" spans="1:11" s="114" customFormat="1" ht="33.75" x14ac:dyDescent="0.25">
      <c r="A19" s="187">
        <v>45607</v>
      </c>
      <c r="B19" s="186">
        <v>4590</v>
      </c>
      <c r="C19" s="185">
        <f>SUM(H19)</f>
        <v>10000</v>
      </c>
      <c r="D19" s="173" t="s">
        <v>221</v>
      </c>
      <c r="E19" s="155">
        <v>1</v>
      </c>
      <c r="F19" s="155" t="s">
        <v>226</v>
      </c>
      <c r="G19" s="155">
        <v>10000</v>
      </c>
      <c r="H19" s="155">
        <f t="shared" si="0"/>
        <v>10000</v>
      </c>
      <c r="I19" s="182"/>
      <c r="J19" s="113"/>
      <c r="K19" s="113"/>
    </row>
    <row r="20" spans="1:11" s="114" customFormat="1" ht="33.75" x14ac:dyDescent="0.25">
      <c r="A20" s="273">
        <v>45609</v>
      </c>
      <c r="B20" s="276">
        <v>4603</v>
      </c>
      <c r="C20" s="279">
        <f>SUM(H20:H21)</f>
        <v>2460</v>
      </c>
      <c r="D20" s="187" t="s">
        <v>227</v>
      </c>
      <c r="E20" s="16">
        <v>6</v>
      </c>
      <c r="F20" s="16" t="s">
        <v>86</v>
      </c>
      <c r="G20" s="16">
        <v>200</v>
      </c>
      <c r="H20" s="16">
        <f>E20*G20+60</f>
        <v>1260</v>
      </c>
      <c r="I20" s="182"/>
      <c r="J20" s="113"/>
      <c r="K20" s="113"/>
    </row>
    <row r="21" spans="1:11" s="114" customFormat="1" ht="33.75" x14ac:dyDescent="0.25">
      <c r="A21" s="275"/>
      <c r="B21" s="278"/>
      <c r="C21" s="282"/>
      <c r="D21" s="173" t="s">
        <v>228</v>
      </c>
      <c r="E21" s="155">
        <v>6</v>
      </c>
      <c r="F21" s="155" t="s">
        <v>86</v>
      </c>
      <c r="G21" s="155">
        <v>190</v>
      </c>
      <c r="H21" s="155">
        <f>E21*G21+60</f>
        <v>1200</v>
      </c>
      <c r="I21" s="182"/>
      <c r="J21" s="113"/>
      <c r="K21" s="113"/>
    </row>
    <row r="22" spans="1:11" s="114" customFormat="1" ht="33.75" x14ac:dyDescent="0.25">
      <c r="A22" s="183">
        <v>45613</v>
      </c>
      <c r="B22" s="144">
        <v>4630</v>
      </c>
      <c r="C22" s="66">
        <f>SUM(H22)</f>
        <v>1380</v>
      </c>
      <c r="D22" s="173" t="s">
        <v>229</v>
      </c>
      <c r="E22" s="155">
        <v>6</v>
      </c>
      <c r="F22" s="155" t="s">
        <v>86</v>
      </c>
      <c r="G22" s="155">
        <v>220</v>
      </c>
      <c r="H22" s="155">
        <f>E22*G22+60</f>
        <v>1380</v>
      </c>
      <c r="I22" s="182"/>
      <c r="J22" s="113"/>
      <c r="K22" s="113"/>
    </row>
    <row r="23" spans="1:11" s="114" customFormat="1" ht="33.75" x14ac:dyDescent="0.25">
      <c r="A23" s="183">
        <v>45616</v>
      </c>
      <c r="B23" s="144">
        <v>4653</v>
      </c>
      <c r="C23" s="66">
        <f>H23</f>
        <v>5250</v>
      </c>
      <c r="D23" s="173" t="s">
        <v>3</v>
      </c>
      <c r="E23" s="155">
        <v>72</v>
      </c>
      <c r="F23" s="155" t="s">
        <v>77</v>
      </c>
      <c r="G23" s="155">
        <v>72</v>
      </c>
      <c r="H23" s="155">
        <f>E23*G23+70-4</f>
        <v>5250</v>
      </c>
      <c r="I23" s="182"/>
      <c r="J23" s="113"/>
      <c r="K23" s="113"/>
    </row>
    <row r="24" spans="1:11" s="114" customFormat="1" ht="39.75" customHeight="1" x14ac:dyDescent="0.25">
      <c r="A24" s="183">
        <v>45617</v>
      </c>
      <c r="B24" s="144">
        <v>4659</v>
      </c>
      <c r="C24" s="66">
        <f>SUM(H24)</f>
        <v>23490</v>
      </c>
      <c r="D24" s="173" t="s">
        <v>221</v>
      </c>
      <c r="E24" s="155">
        <v>1</v>
      </c>
      <c r="F24" s="155" t="s">
        <v>226</v>
      </c>
      <c r="G24" s="155">
        <v>23490</v>
      </c>
      <c r="H24" s="155">
        <f t="shared" si="0"/>
        <v>23490</v>
      </c>
      <c r="I24" s="182"/>
      <c r="J24" s="113"/>
      <c r="K24" s="113"/>
    </row>
    <row r="25" spans="1:11" ht="39.75" customHeight="1" x14ac:dyDescent="0.25">
      <c r="A25" s="183">
        <v>45617</v>
      </c>
      <c r="B25" s="295">
        <v>4668</v>
      </c>
      <c r="C25" s="297">
        <f>SUM(H25:H26)</f>
        <v>2640</v>
      </c>
      <c r="D25" s="183" t="s">
        <v>230</v>
      </c>
      <c r="E25" s="182">
        <v>6</v>
      </c>
      <c r="F25" s="182" t="s">
        <v>86</v>
      </c>
      <c r="G25" s="182">
        <v>200</v>
      </c>
      <c r="H25" s="191">
        <f>E25*G25+60</f>
        <v>1260</v>
      </c>
      <c r="I25" s="182"/>
    </row>
    <row r="26" spans="1:11" ht="39.75" customHeight="1" x14ac:dyDescent="0.25">
      <c r="A26" s="192">
        <v>45617</v>
      </c>
      <c r="B26" s="296"/>
      <c r="C26" s="296"/>
      <c r="D26" s="173" t="s">
        <v>231</v>
      </c>
      <c r="E26" s="155">
        <v>6</v>
      </c>
      <c r="F26" s="155" t="s">
        <v>86</v>
      </c>
      <c r="G26" s="155">
        <v>220</v>
      </c>
      <c r="H26" s="155">
        <f>E26*G26+60</f>
        <v>1380</v>
      </c>
      <c r="I26" s="182"/>
    </row>
    <row r="27" spans="1:11" ht="39.75" customHeight="1" x14ac:dyDescent="0.25">
      <c r="A27" s="192">
        <v>45619</v>
      </c>
      <c r="B27" s="144">
        <v>4674</v>
      </c>
      <c r="C27" s="66">
        <f>SUM(H27)</f>
        <v>17325</v>
      </c>
      <c r="D27" s="173" t="s">
        <v>146</v>
      </c>
      <c r="E27" s="155">
        <v>1</v>
      </c>
      <c r="F27" s="155" t="s">
        <v>104</v>
      </c>
      <c r="G27" s="155">
        <v>17325</v>
      </c>
      <c r="H27" s="155">
        <f t="shared" si="0"/>
        <v>17325</v>
      </c>
      <c r="I27" s="191"/>
    </row>
    <row r="28" spans="1:11" ht="39.75" customHeight="1" x14ac:dyDescent="0.25">
      <c r="A28" s="183">
        <v>45621</v>
      </c>
      <c r="B28" s="144">
        <v>4688</v>
      </c>
      <c r="C28" s="66">
        <f>SUM(H28)</f>
        <v>1800</v>
      </c>
      <c r="D28" s="173" t="s">
        <v>232</v>
      </c>
      <c r="E28" s="155">
        <v>10</v>
      </c>
      <c r="F28" s="155" t="s">
        <v>86</v>
      </c>
      <c r="G28" s="155">
        <v>170</v>
      </c>
      <c r="H28" s="155">
        <f>E28*G28+100</f>
        <v>1800</v>
      </c>
      <c r="I28" s="182"/>
    </row>
    <row r="29" spans="1:11" ht="39.75" customHeight="1" x14ac:dyDescent="0.25">
      <c r="A29" s="183">
        <v>45626</v>
      </c>
      <c r="B29" s="144">
        <v>4718</v>
      </c>
      <c r="C29" s="66">
        <f>SUM(H29)</f>
        <v>13530</v>
      </c>
      <c r="D29" s="173" t="s">
        <v>233</v>
      </c>
      <c r="E29" s="155">
        <v>1</v>
      </c>
      <c r="F29" s="155" t="s">
        <v>104</v>
      </c>
      <c r="G29" s="155">
        <v>13530</v>
      </c>
      <c r="H29" s="155">
        <f t="shared" si="0"/>
        <v>13530</v>
      </c>
      <c r="I29" s="182"/>
    </row>
    <row r="30" spans="1:11" ht="39.75" customHeight="1" x14ac:dyDescent="0.25">
      <c r="A30" s="183"/>
      <c r="B30" s="144"/>
      <c r="C30" s="66"/>
      <c r="D30" s="183"/>
      <c r="E30" s="182"/>
      <c r="F30" s="182"/>
      <c r="G30" s="182"/>
      <c r="H30" s="182">
        <f t="shared" si="0"/>
        <v>0</v>
      </c>
      <c r="I30" s="182"/>
    </row>
    <row r="31" spans="1:11" ht="39.75" customHeight="1" x14ac:dyDescent="0.25">
      <c r="A31" s="183"/>
      <c r="B31" s="144"/>
      <c r="C31" s="66"/>
      <c r="D31" s="183"/>
      <c r="E31" s="182"/>
      <c r="F31" s="182"/>
      <c r="G31" s="182"/>
      <c r="H31" s="182">
        <f t="shared" si="0"/>
        <v>0</v>
      </c>
      <c r="I31" s="182"/>
    </row>
    <row r="32" spans="1:11" ht="39.75" customHeight="1" x14ac:dyDescent="0.25">
      <c r="A32" s="183"/>
      <c r="B32" s="144"/>
      <c r="C32" s="66"/>
      <c r="D32" s="183"/>
      <c r="E32" s="182"/>
      <c r="F32" s="182"/>
      <c r="G32" s="182"/>
      <c r="H32" s="182">
        <f t="shared" si="0"/>
        <v>0</v>
      </c>
      <c r="I32" s="182"/>
    </row>
    <row r="33" spans="1:9" ht="39.75" customHeight="1" x14ac:dyDescent="0.25">
      <c r="A33" s="183"/>
      <c r="B33" s="144"/>
      <c r="C33" s="66"/>
      <c r="D33" s="183"/>
      <c r="E33" s="182"/>
      <c r="F33" s="182"/>
      <c r="G33" s="182"/>
      <c r="H33" s="182">
        <f t="shared" si="0"/>
        <v>0</v>
      </c>
      <c r="I33" s="182"/>
    </row>
    <row r="34" spans="1:9" s="1" customFormat="1" ht="39.75" customHeight="1" x14ac:dyDescent="0.25">
      <c r="A34" s="187"/>
      <c r="B34" s="187"/>
      <c r="C34" s="187"/>
      <c r="D34" s="187"/>
      <c r="E34" s="187"/>
      <c r="F34" s="182"/>
      <c r="G34" s="182"/>
      <c r="H34" s="182">
        <f>E34*G34</f>
        <v>0</v>
      </c>
      <c r="I34" s="182"/>
    </row>
    <row r="35" spans="1:9" s="1" customFormat="1" ht="39.75" customHeight="1" x14ac:dyDescent="0.25">
      <c r="A35" s="179"/>
      <c r="B35" s="180"/>
      <c r="C35" s="180"/>
      <c r="D35" s="180"/>
      <c r="E35" s="182"/>
      <c r="F35" s="182"/>
      <c r="G35" s="182"/>
      <c r="H35" s="7">
        <f>SUM(H2:H34)</f>
        <v>134570</v>
      </c>
      <c r="I35" s="181"/>
    </row>
    <row r="36" spans="1:9" s="1" customFormat="1" x14ac:dyDescent="0.25">
      <c r="A36" s="2"/>
      <c r="B36" s="2"/>
      <c r="C36" s="2"/>
      <c r="D36" s="2"/>
      <c r="E36" s="2"/>
      <c r="F36" s="2"/>
      <c r="G36" s="2"/>
      <c r="H36" s="8"/>
      <c r="I36" s="8"/>
    </row>
  </sheetData>
  <autoFilter ref="A1:I35"/>
  <mergeCells count="11">
    <mergeCell ref="A3:A12"/>
    <mergeCell ref="B3:B12"/>
    <mergeCell ref="C3:C12"/>
    <mergeCell ref="A17:A18"/>
    <mergeCell ref="B17:B18"/>
    <mergeCell ref="C17:C18"/>
    <mergeCell ref="B25:B26"/>
    <mergeCell ref="C25:C26"/>
    <mergeCell ref="C20:C21"/>
    <mergeCell ref="B20:B21"/>
    <mergeCell ref="A20:A21"/>
  </mergeCells>
  <printOptions horizontalCentered="1" verticalCentered="1"/>
  <pageMargins left="0" right="0" top="0" bottom="0" header="0" footer="0"/>
  <pageSetup scale="30" orientation="landscape" r:id="rId1"/>
  <ignoredErrors>
    <ignoredError sqref="H19 C23 H28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rightToLeft="1" view="pageBreakPreview" zoomScale="60" zoomScaleNormal="70" workbookViewId="0">
      <pane xSplit="3" ySplit="1" topLeftCell="D14" activePane="bottomRight" state="frozen"/>
      <selection pane="topRight" activeCell="D1" sqref="D1"/>
      <selection pane="bottomLeft" activeCell="A2" sqref="A2"/>
      <selection pane="bottomRight" activeCell="G25" sqref="G25"/>
    </sheetView>
  </sheetViews>
  <sheetFormatPr defaultRowHeight="26.25" x14ac:dyDescent="0.25"/>
  <cols>
    <col min="1" max="1" width="32.5703125" style="2" customWidth="1"/>
    <col min="2" max="2" width="29.42578125" style="2" customWidth="1"/>
    <col min="3" max="3" width="35.7109375" style="2" customWidth="1"/>
    <col min="4" max="4" width="124.42578125" style="2" customWidth="1"/>
    <col min="5" max="5" width="43.28515625" style="2" customWidth="1"/>
    <col min="6" max="6" width="36.42578125" style="2" customWidth="1"/>
    <col min="7" max="7" width="36" style="2" customWidth="1"/>
    <col min="8" max="8" width="43.5703125" style="2" customWidth="1"/>
    <col min="9" max="9" width="59.140625" style="2" bestFit="1" customWidth="1"/>
    <col min="10" max="11" width="9.140625" style="1"/>
  </cols>
  <sheetData>
    <row r="1" spans="1:11" ht="57.75" customHeight="1" thickTop="1" thickBot="1" x14ac:dyDescent="0.3">
      <c r="A1" s="147" t="s">
        <v>1</v>
      </c>
      <c r="B1" s="147" t="s">
        <v>2</v>
      </c>
      <c r="C1" s="147" t="s">
        <v>8</v>
      </c>
      <c r="D1" s="147" t="s">
        <v>5</v>
      </c>
      <c r="E1" s="147" t="s">
        <v>6</v>
      </c>
      <c r="F1" s="147" t="s">
        <v>94</v>
      </c>
      <c r="G1" s="147" t="s">
        <v>7</v>
      </c>
      <c r="H1" s="147" t="s">
        <v>0</v>
      </c>
      <c r="I1" s="148" t="s">
        <v>43</v>
      </c>
    </row>
    <row r="2" spans="1:11" s="1" customFormat="1" ht="34.5" thickTop="1" x14ac:dyDescent="0.25">
      <c r="A2" s="301">
        <v>45627</v>
      </c>
      <c r="B2" s="302">
        <v>4729</v>
      </c>
      <c r="C2" s="303">
        <f>SUM(H2:H3)</f>
        <v>2470</v>
      </c>
      <c r="D2" s="197" t="s">
        <v>234</v>
      </c>
      <c r="E2" s="16">
        <v>7</v>
      </c>
      <c r="F2" s="16" t="s">
        <v>86</v>
      </c>
      <c r="G2" s="16">
        <v>180</v>
      </c>
      <c r="H2" s="16">
        <f>E2*G2+70</f>
        <v>1330</v>
      </c>
      <c r="I2" s="193"/>
    </row>
    <row r="3" spans="1:11" s="1" customFormat="1" ht="33.75" x14ac:dyDescent="0.25">
      <c r="A3" s="275"/>
      <c r="B3" s="278"/>
      <c r="C3" s="278"/>
      <c r="D3" s="173" t="s">
        <v>235</v>
      </c>
      <c r="E3" s="155">
        <v>6</v>
      </c>
      <c r="F3" s="155" t="s">
        <v>86</v>
      </c>
      <c r="G3" s="155">
        <v>180</v>
      </c>
      <c r="H3" s="155">
        <f>E3*G3+60</f>
        <v>1140</v>
      </c>
      <c r="I3" s="155"/>
    </row>
    <row r="4" spans="1:11" s="1" customFormat="1" ht="33.75" x14ac:dyDescent="0.25">
      <c r="A4" s="202">
        <v>45630</v>
      </c>
      <c r="B4" s="201">
        <v>4747</v>
      </c>
      <c r="C4" s="203">
        <f>SUM(H4)</f>
        <v>1200</v>
      </c>
      <c r="D4" s="173" t="s">
        <v>235</v>
      </c>
      <c r="E4" s="155">
        <v>6</v>
      </c>
      <c r="F4" s="155" t="s">
        <v>86</v>
      </c>
      <c r="G4" s="155">
        <v>190</v>
      </c>
      <c r="H4" s="155">
        <f>E4*G4+60</f>
        <v>1200</v>
      </c>
      <c r="I4" s="155"/>
    </row>
    <row r="5" spans="1:11" s="1" customFormat="1" ht="33.75" x14ac:dyDescent="0.25">
      <c r="A5" s="202">
        <v>45630</v>
      </c>
      <c r="B5" s="201">
        <v>4748</v>
      </c>
      <c r="C5" s="203">
        <f>SUM(H5)</f>
        <v>21855</v>
      </c>
      <c r="D5" s="154" t="s">
        <v>236</v>
      </c>
      <c r="E5" s="155">
        <v>1</v>
      </c>
      <c r="F5" s="155" t="s">
        <v>104</v>
      </c>
      <c r="G5" s="155">
        <v>21855</v>
      </c>
      <c r="H5" s="155">
        <f t="shared" ref="H5:H29" si="0">E5*G5</f>
        <v>21855</v>
      </c>
      <c r="I5" s="155"/>
    </row>
    <row r="6" spans="1:11" ht="33.75" x14ac:dyDescent="0.25">
      <c r="A6" s="202">
        <v>45630</v>
      </c>
      <c r="B6" s="201">
        <v>4750</v>
      </c>
      <c r="C6" s="203">
        <f>SUM(H6)</f>
        <v>3250</v>
      </c>
      <c r="D6" s="154" t="s">
        <v>237</v>
      </c>
      <c r="E6" s="155">
        <v>1</v>
      </c>
      <c r="F6" s="155" t="s">
        <v>104</v>
      </c>
      <c r="G6" s="155">
        <v>3250</v>
      </c>
      <c r="H6" s="155">
        <f t="shared" si="0"/>
        <v>3250</v>
      </c>
      <c r="I6" s="155"/>
    </row>
    <row r="7" spans="1:11" ht="33.75" x14ac:dyDescent="0.25">
      <c r="A7" s="202">
        <v>45631</v>
      </c>
      <c r="B7" s="201">
        <v>4767</v>
      </c>
      <c r="C7" s="203">
        <f>SUM(H7)</f>
        <v>13925</v>
      </c>
      <c r="D7" s="173" t="s">
        <v>238</v>
      </c>
      <c r="E7" s="155">
        <v>1</v>
      </c>
      <c r="F7" s="155" t="s">
        <v>104</v>
      </c>
      <c r="G7" s="155">
        <v>13925</v>
      </c>
      <c r="H7" s="155">
        <f t="shared" si="0"/>
        <v>13925</v>
      </c>
      <c r="I7" s="155"/>
    </row>
    <row r="8" spans="1:11" ht="33.75" x14ac:dyDescent="0.25">
      <c r="A8" s="273">
        <v>45631</v>
      </c>
      <c r="B8" s="276">
        <v>4769</v>
      </c>
      <c r="C8" s="279">
        <f>SUM(H8:H9)</f>
        <v>3345</v>
      </c>
      <c r="D8" s="197" t="s">
        <v>240</v>
      </c>
      <c r="E8" s="16">
        <v>6</v>
      </c>
      <c r="F8" s="16" t="s">
        <v>77</v>
      </c>
      <c r="G8" s="16">
        <v>180</v>
      </c>
      <c r="H8" s="16">
        <f>E8*G8+61</f>
        <v>1141</v>
      </c>
      <c r="I8" s="193"/>
    </row>
    <row r="9" spans="1:11" ht="33.75" x14ac:dyDescent="0.25">
      <c r="A9" s="275"/>
      <c r="B9" s="278"/>
      <c r="C9" s="282"/>
      <c r="D9" s="173" t="s">
        <v>239</v>
      </c>
      <c r="E9" s="155">
        <v>116</v>
      </c>
      <c r="F9" s="155" t="s">
        <v>77</v>
      </c>
      <c r="G9" s="155">
        <v>19</v>
      </c>
      <c r="H9" s="155">
        <f t="shared" si="0"/>
        <v>2204</v>
      </c>
      <c r="I9" s="155"/>
    </row>
    <row r="10" spans="1:11" s="114" customFormat="1" ht="33.75" x14ac:dyDescent="0.25">
      <c r="A10" s="202">
        <v>45636</v>
      </c>
      <c r="B10" s="201">
        <v>4793</v>
      </c>
      <c r="C10" s="201">
        <v>3500</v>
      </c>
      <c r="D10" s="173" t="s">
        <v>241</v>
      </c>
      <c r="E10" s="155">
        <v>1</v>
      </c>
      <c r="F10" s="155"/>
      <c r="G10" s="155">
        <v>3500</v>
      </c>
      <c r="H10" s="155">
        <f t="shared" si="0"/>
        <v>3500</v>
      </c>
      <c r="I10" s="155"/>
      <c r="J10" s="113"/>
      <c r="K10" s="113"/>
    </row>
    <row r="11" spans="1:11" s="114" customFormat="1" ht="33.75" x14ac:dyDescent="0.25">
      <c r="A11" s="273">
        <v>45641</v>
      </c>
      <c r="B11" s="276">
        <v>4830</v>
      </c>
      <c r="C11" s="279">
        <f>SUM(H11:H13)</f>
        <v>17745</v>
      </c>
      <c r="D11" s="197" t="s">
        <v>239</v>
      </c>
      <c r="E11" s="16">
        <v>670</v>
      </c>
      <c r="F11" s="16" t="s">
        <v>77</v>
      </c>
      <c r="G11" s="16">
        <v>19</v>
      </c>
      <c r="H11" s="16">
        <f>E11*G11+95</f>
        <v>12825</v>
      </c>
      <c r="I11" s="193"/>
      <c r="J11" s="113"/>
      <c r="K11" s="113"/>
    </row>
    <row r="12" spans="1:11" s="114" customFormat="1" ht="33.75" x14ac:dyDescent="0.25">
      <c r="A12" s="274"/>
      <c r="B12" s="277"/>
      <c r="C12" s="277"/>
      <c r="D12" s="197" t="s">
        <v>3</v>
      </c>
      <c r="E12" s="16">
        <v>60</v>
      </c>
      <c r="F12" s="16" t="s">
        <v>77</v>
      </c>
      <c r="G12" s="16">
        <v>65</v>
      </c>
      <c r="H12" s="16">
        <f t="shared" si="0"/>
        <v>3900</v>
      </c>
      <c r="I12" s="193"/>
      <c r="J12" s="113"/>
      <c r="K12" s="113"/>
    </row>
    <row r="13" spans="1:11" s="114" customFormat="1" ht="33.75" x14ac:dyDescent="0.25">
      <c r="A13" s="275"/>
      <c r="B13" s="278"/>
      <c r="C13" s="278"/>
      <c r="D13" s="173" t="s">
        <v>242</v>
      </c>
      <c r="E13" s="155">
        <v>6</v>
      </c>
      <c r="F13" s="155" t="s">
        <v>86</v>
      </c>
      <c r="G13" s="155">
        <v>160</v>
      </c>
      <c r="H13" s="155">
        <f>E13*G13+60</f>
        <v>1020</v>
      </c>
      <c r="I13" s="155"/>
      <c r="J13" s="113"/>
      <c r="K13" s="113"/>
    </row>
    <row r="14" spans="1:11" s="114" customFormat="1" ht="33.75" x14ac:dyDescent="0.25">
      <c r="A14" s="273">
        <v>45641</v>
      </c>
      <c r="B14" s="276">
        <v>4833</v>
      </c>
      <c r="C14" s="279">
        <f>SUM(H14:H15)</f>
        <v>1920</v>
      </c>
      <c r="D14" s="204" t="s">
        <v>243</v>
      </c>
      <c r="E14" s="16">
        <v>6</v>
      </c>
      <c r="F14" s="16" t="s">
        <v>86</v>
      </c>
      <c r="G14" s="16">
        <v>150</v>
      </c>
      <c r="H14" s="16">
        <f>E14*G14+60</f>
        <v>960</v>
      </c>
      <c r="I14" s="193"/>
      <c r="J14" s="113"/>
      <c r="K14" s="113"/>
    </row>
    <row r="15" spans="1:11" s="114" customFormat="1" ht="33.75" x14ac:dyDescent="0.25">
      <c r="A15" s="275"/>
      <c r="B15" s="278"/>
      <c r="C15" s="282"/>
      <c r="D15" s="173" t="s">
        <v>244</v>
      </c>
      <c r="E15" s="155">
        <v>6</v>
      </c>
      <c r="F15" s="155" t="s">
        <v>86</v>
      </c>
      <c r="G15" s="155">
        <v>150</v>
      </c>
      <c r="H15" s="155">
        <f>E15*G15+60</f>
        <v>960</v>
      </c>
      <c r="I15" s="155"/>
      <c r="J15" s="113"/>
      <c r="K15" s="113"/>
    </row>
    <row r="16" spans="1:11" s="114" customFormat="1" ht="33.75" x14ac:dyDescent="0.25">
      <c r="A16" s="202">
        <v>45644</v>
      </c>
      <c r="B16" s="201">
        <v>4863</v>
      </c>
      <c r="C16" s="203">
        <f>SUM(H16)</f>
        <v>1280</v>
      </c>
      <c r="D16" s="173" t="s">
        <v>245</v>
      </c>
      <c r="E16" s="155">
        <v>8</v>
      </c>
      <c r="F16" s="155" t="s">
        <v>86</v>
      </c>
      <c r="G16" s="155">
        <v>150</v>
      </c>
      <c r="H16" s="155">
        <f>E16*G16+80</f>
        <v>1280</v>
      </c>
      <c r="I16" s="155"/>
      <c r="J16" s="113"/>
      <c r="K16" s="113"/>
    </row>
    <row r="17" spans="1:11" s="114" customFormat="1" ht="33.75" x14ac:dyDescent="0.25">
      <c r="A17" s="273">
        <v>45645</v>
      </c>
      <c r="B17" s="276">
        <v>4871</v>
      </c>
      <c r="C17" s="279">
        <f>SUM(H17:H19)</f>
        <v>5500</v>
      </c>
      <c r="D17" s="197" t="s">
        <v>3</v>
      </c>
      <c r="E17" s="16">
        <v>60</v>
      </c>
      <c r="F17" s="16" t="s">
        <v>77</v>
      </c>
      <c r="G17" s="16">
        <v>65</v>
      </c>
      <c r="H17" s="16">
        <f t="shared" si="0"/>
        <v>3900</v>
      </c>
      <c r="I17" s="193"/>
      <c r="J17" s="113"/>
      <c r="K17" s="113"/>
    </row>
    <row r="18" spans="1:11" s="114" customFormat="1" ht="33.75" x14ac:dyDescent="0.25">
      <c r="A18" s="274"/>
      <c r="B18" s="277"/>
      <c r="C18" s="281"/>
      <c r="D18" s="197" t="s">
        <v>26</v>
      </c>
      <c r="E18" s="16">
        <v>1</v>
      </c>
      <c r="F18" s="16"/>
      <c r="G18" s="16">
        <v>1050</v>
      </c>
      <c r="H18" s="16">
        <f t="shared" si="0"/>
        <v>1050</v>
      </c>
      <c r="I18" s="193"/>
      <c r="J18" s="113"/>
      <c r="K18" s="113"/>
    </row>
    <row r="19" spans="1:11" s="114" customFormat="1" ht="33.75" x14ac:dyDescent="0.25">
      <c r="A19" s="275"/>
      <c r="B19" s="278"/>
      <c r="C19" s="282"/>
      <c r="D19" s="173" t="s">
        <v>248</v>
      </c>
      <c r="E19" s="155">
        <v>1</v>
      </c>
      <c r="F19" s="155"/>
      <c r="G19" s="155">
        <v>550</v>
      </c>
      <c r="H19" s="155">
        <f t="shared" si="0"/>
        <v>550</v>
      </c>
      <c r="I19" s="155"/>
      <c r="J19" s="113"/>
      <c r="K19" s="113"/>
    </row>
    <row r="20" spans="1:11" s="114" customFormat="1" ht="39.75" customHeight="1" x14ac:dyDescent="0.25">
      <c r="A20" s="200">
        <v>45647</v>
      </c>
      <c r="B20" s="144">
        <v>4883</v>
      </c>
      <c r="C20" s="203">
        <f>SUM(H20)</f>
        <v>1750</v>
      </c>
      <c r="D20" s="173" t="s">
        <v>246</v>
      </c>
      <c r="E20" s="155">
        <v>2</v>
      </c>
      <c r="F20" s="155" t="s">
        <v>247</v>
      </c>
      <c r="G20" s="155">
        <v>875</v>
      </c>
      <c r="H20" s="155">
        <f t="shared" si="0"/>
        <v>1750</v>
      </c>
      <c r="I20" s="155"/>
      <c r="J20" s="113"/>
      <c r="K20" s="113"/>
    </row>
    <row r="21" spans="1:11" ht="39.75" customHeight="1" x14ac:dyDescent="0.25">
      <c r="A21" s="299">
        <v>45650</v>
      </c>
      <c r="B21" s="295">
        <v>4897</v>
      </c>
      <c r="C21" s="290">
        <f>SUM(H21:H22)</f>
        <v>6650</v>
      </c>
      <c r="D21" s="197" t="s">
        <v>249</v>
      </c>
      <c r="E21" s="16">
        <v>1</v>
      </c>
      <c r="F21" s="16" t="s">
        <v>247</v>
      </c>
      <c r="G21" s="16">
        <v>6250</v>
      </c>
      <c r="H21" s="16">
        <f t="shared" si="0"/>
        <v>6250</v>
      </c>
      <c r="I21" s="193"/>
    </row>
    <row r="22" spans="1:11" ht="39.75" customHeight="1" x14ac:dyDescent="0.25">
      <c r="A22" s="300"/>
      <c r="B22" s="296"/>
      <c r="C22" s="298"/>
      <c r="D22" s="173" t="s">
        <v>250</v>
      </c>
      <c r="E22" s="155">
        <v>2</v>
      </c>
      <c r="F22" s="155" t="s">
        <v>247</v>
      </c>
      <c r="G22" s="155">
        <v>200</v>
      </c>
      <c r="H22" s="155">
        <f t="shared" si="0"/>
        <v>400</v>
      </c>
      <c r="I22" s="155"/>
    </row>
    <row r="23" spans="1:11" ht="39.75" customHeight="1" x14ac:dyDescent="0.25">
      <c r="A23" s="200">
        <v>45652</v>
      </c>
      <c r="B23" s="144">
        <v>4916</v>
      </c>
      <c r="C23" s="203">
        <f>SUM(H23)</f>
        <v>15000</v>
      </c>
      <c r="D23" s="173" t="s">
        <v>282</v>
      </c>
      <c r="E23" s="155">
        <v>1</v>
      </c>
      <c r="F23" s="155" t="s">
        <v>104</v>
      </c>
      <c r="G23" s="155">
        <v>15000</v>
      </c>
      <c r="H23" s="155">
        <f t="shared" si="0"/>
        <v>15000</v>
      </c>
      <c r="I23" s="155" t="s">
        <v>283</v>
      </c>
    </row>
    <row r="24" spans="1:11" ht="39.75" customHeight="1" x14ac:dyDescent="0.25">
      <c r="A24" s="200">
        <v>45654</v>
      </c>
      <c r="B24" s="144">
        <v>4924</v>
      </c>
      <c r="C24" s="203">
        <f>SUM(H24)</f>
        <v>4680</v>
      </c>
      <c r="D24" s="173" t="s">
        <v>3</v>
      </c>
      <c r="E24" s="155">
        <v>72</v>
      </c>
      <c r="F24" s="155" t="s">
        <v>77</v>
      </c>
      <c r="G24" s="155">
        <v>65</v>
      </c>
      <c r="H24" s="155">
        <f t="shared" si="0"/>
        <v>4680</v>
      </c>
      <c r="I24" s="155"/>
    </row>
    <row r="25" spans="1:11" ht="39.75" customHeight="1" x14ac:dyDescent="0.25">
      <c r="A25" s="200"/>
      <c r="B25" s="144"/>
      <c r="C25" s="203"/>
      <c r="D25" s="197"/>
      <c r="E25" s="16"/>
      <c r="F25" s="16"/>
      <c r="G25" s="16"/>
      <c r="H25" s="16">
        <f t="shared" si="0"/>
        <v>0</v>
      </c>
      <c r="I25" s="193"/>
    </row>
    <row r="26" spans="1:11" ht="39.75" customHeight="1" x14ac:dyDescent="0.25">
      <c r="A26" s="200"/>
      <c r="B26" s="144"/>
      <c r="C26" s="203"/>
      <c r="D26" s="197"/>
      <c r="E26" s="16"/>
      <c r="F26" s="16"/>
      <c r="G26" s="16"/>
      <c r="H26" s="16">
        <f t="shared" si="0"/>
        <v>0</v>
      </c>
      <c r="I26" s="193"/>
    </row>
    <row r="27" spans="1:11" ht="39.75" customHeight="1" x14ac:dyDescent="0.25">
      <c r="A27" s="200"/>
      <c r="B27" s="144"/>
      <c r="C27" s="203"/>
      <c r="D27" s="197"/>
      <c r="E27" s="16"/>
      <c r="F27" s="16"/>
      <c r="G27" s="16"/>
      <c r="H27" s="16">
        <f t="shared" si="0"/>
        <v>0</v>
      </c>
      <c r="I27" s="193"/>
    </row>
    <row r="28" spans="1:11" ht="39.75" customHeight="1" x14ac:dyDescent="0.25">
      <c r="A28" s="200"/>
      <c r="B28" s="144"/>
      <c r="C28" s="66"/>
      <c r="D28" s="196"/>
      <c r="E28" s="193"/>
      <c r="F28" s="193"/>
      <c r="G28" s="193"/>
      <c r="H28" s="16">
        <f t="shared" si="0"/>
        <v>0</v>
      </c>
      <c r="I28" s="193"/>
    </row>
    <row r="29" spans="1:11" s="1" customFormat="1" ht="39.75" customHeight="1" x14ac:dyDescent="0.25">
      <c r="A29" s="202"/>
      <c r="B29" s="202"/>
      <c r="C29" s="202"/>
      <c r="D29" s="197"/>
      <c r="E29" s="197"/>
      <c r="F29" s="193"/>
      <c r="G29" s="193"/>
      <c r="H29" s="16">
        <f t="shared" si="0"/>
        <v>0</v>
      </c>
      <c r="I29" s="193"/>
    </row>
    <row r="30" spans="1:11" s="1" customFormat="1" ht="39.75" customHeight="1" x14ac:dyDescent="0.25">
      <c r="A30" s="198"/>
      <c r="B30" s="199"/>
      <c r="C30" s="199"/>
      <c r="D30" s="194"/>
      <c r="E30" s="193"/>
      <c r="F30" s="193"/>
      <c r="G30" s="193"/>
      <c r="H30" s="7">
        <f>SUM(H2:H29)</f>
        <v>104070</v>
      </c>
      <c r="I30" s="195"/>
    </row>
    <row r="31" spans="1:11" s="1" customFormat="1" x14ac:dyDescent="0.25">
      <c r="A31" s="2"/>
      <c r="B31" s="2"/>
      <c r="C31" s="2"/>
      <c r="D31" s="2"/>
      <c r="E31" s="2"/>
      <c r="F31" s="2"/>
      <c r="G31" s="2"/>
      <c r="H31" s="8"/>
      <c r="I31" s="8"/>
    </row>
  </sheetData>
  <autoFilter ref="A1:I30"/>
  <mergeCells count="18">
    <mergeCell ref="C14:C15"/>
    <mergeCell ref="B14:B15"/>
    <mergeCell ref="A14:A15"/>
    <mergeCell ref="B11:B13"/>
    <mergeCell ref="A11:A13"/>
    <mergeCell ref="C11:C13"/>
    <mergeCell ref="A2:A3"/>
    <mergeCell ref="B2:B3"/>
    <mergeCell ref="C2:C3"/>
    <mergeCell ref="A8:A9"/>
    <mergeCell ref="B8:B9"/>
    <mergeCell ref="C8:C9"/>
    <mergeCell ref="C21:C22"/>
    <mergeCell ref="B21:B22"/>
    <mergeCell ref="A21:A22"/>
    <mergeCell ref="C17:C19"/>
    <mergeCell ref="B17:B19"/>
    <mergeCell ref="A17:A19"/>
  </mergeCells>
  <printOptions horizontalCentered="1" verticalCentered="1"/>
  <pageMargins left="0" right="0" top="0" bottom="0" header="0" footer="0"/>
  <pageSetup scale="30" orientation="landscape" r:id="rId1"/>
  <ignoredErrors>
    <ignoredError sqref="H8 H11 H1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اجمالي الوارد و المنصرف</vt:lpstr>
      <vt:lpstr>6</vt:lpstr>
      <vt:lpstr>7</vt:lpstr>
      <vt:lpstr>8</vt:lpstr>
      <vt:lpstr>9</vt:lpstr>
      <vt:lpstr>10</vt:lpstr>
      <vt:lpstr>11</vt:lpstr>
      <vt:lpstr>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2025-01-01T16:00:30Z</dcterms:modified>
</cp:coreProperties>
</file>